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emf" ContentType="image/x-em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0" yWindow="0" windowWidth="25600" windowHeight="14480" tabRatio="833"/>
  </bookViews>
  <sheets>
    <sheet name="introducción  " sheetId="23" r:id="rId1"/>
    <sheet name="lista de datos " sheetId="24" r:id="rId2"/>
    <sheet name="datos generales " sheetId="27" r:id="rId3"/>
    <sheet name="socioeconómicos " sheetId="26" r:id="rId4"/>
    <sheet name="infraestructura " sheetId="28" r:id="rId5"/>
    <sheet name="flota de vehículos" sheetId="29" r:id="rId6"/>
    <sheet name="movilidad " sheetId="30" r:id="rId7"/>
    <sheet name="gestión del tránsito " sheetId="31" r:id="rId8"/>
    <sheet name="oferta tp publico " sheetId="32" r:id="rId9"/>
    <sheet name="tarifas tp publico " sheetId="33" r:id="rId10"/>
    <sheet name="energía " sheetId="34" r:id="rId11"/>
    <sheet name="contaminación" sheetId="35" r:id="rId12"/>
    <sheet name="accidentes " sheetId="36" r:id="rId13"/>
    <sheet name="impuestos-costos " sheetId="37" r:id="rId14"/>
    <sheet name="patrimonio " sheetId="38" r:id="rId15"/>
  </sheets>
  <externalReferences>
    <externalReference r:id="rId16"/>
    <externalReference r:id="rId17"/>
  </externalReferences>
  <definedNames>
    <definedName name="_xlnm.Print_Area" localSheetId="12">'accidentes '!$A$4:$G$54</definedName>
    <definedName name="_xlnm.Print_Area" localSheetId="11">contaminación!$B$4:$AH$120</definedName>
    <definedName name="_xlnm.Print_Area" localSheetId="2">'datos generales '!$A$5:$J$28</definedName>
    <definedName name="_xlnm.Print_Area" localSheetId="10">'energía '!$A$4:$J$68</definedName>
    <definedName name="_xlnm.Print_Area" localSheetId="5">'flota de vehículos'!$B$4:$S$76</definedName>
    <definedName name="_xlnm.Print_Area" localSheetId="7">'gestión del tránsito '!$A$4:$G$65</definedName>
    <definedName name="_xlnm.Print_Area" localSheetId="13">'impuestos-costos '!$A$4:$H$118</definedName>
    <definedName name="_xlnm.Print_Area" localSheetId="4">'infraestructura '!$A$4:$M$110</definedName>
    <definedName name="_xlnm.Print_Area" localSheetId="0">'introducción  '!$A$3:$J$15</definedName>
    <definedName name="_xlnm.Print_Area" localSheetId="1">'lista de datos '!$A$4:$I$95</definedName>
    <definedName name="_xlnm.Print_Area" localSheetId="6">'movilidad '!$B$4:$O$214</definedName>
    <definedName name="_xlnm.Print_Area" localSheetId="8">'oferta tp publico '!$B$4:$N$222</definedName>
    <definedName name="_xlnm.Print_Area" localSheetId="14">'patrimonio '!$A$4:$E$151</definedName>
    <definedName name="_xlnm.Print_Area" localSheetId="3">'socioeconómicos '!$A$4:$H$69</definedName>
    <definedName name="_xlnm.Print_Area" localSheetId="9">'tarifas tp publico '!$B$4:$N$68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94" i="30" l="1"/>
  <c r="G194" i="30"/>
  <c r="F103" i="32"/>
  <c r="C78" i="38"/>
  <c r="F78" i="38"/>
  <c r="C71" i="38"/>
  <c r="C70" i="38"/>
  <c r="F71" i="38"/>
  <c r="F64" i="38"/>
  <c r="C64" i="38"/>
  <c r="C110" i="37"/>
  <c r="C116" i="37"/>
  <c r="C117" i="37"/>
  <c r="C113" i="37"/>
  <c r="C94" i="37"/>
  <c r="C97" i="37"/>
  <c r="C101" i="37"/>
  <c r="C102" i="37"/>
  <c r="B83" i="37"/>
  <c r="D51" i="36"/>
  <c r="E51" i="36"/>
  <c r="C51" i="36"/>
  <c r="D23" i="36"/>
  <c r="D115" i="35"/>
  <c r="D105" i="35"/>
  <c r="D93" i="35"/>
  <c r="D81" i="35"/>
  <c r="G48" i="34"/>
  <c r="G50" i="34"/>
  <c r="G53" i="34"/>
  <c r="F49" i="34"/>
  <c r="F44" i="34"/>
  <c r="E103" i="32"/>
  <c r="D103" i="32"/>
  <c r="C80" i="31"/>
  <c r="F60" i="31"/>
  <c r="C60" i="31"/>
  <c r="C28" i="31"/>
  <c r="C13" i="31"/>
  <c r="D213" i="30"/>
  <c r="D211" i="30"/>
  <c r="D208" i="30"/>
  <c r="D209" i="30"/>
  <c r="F138" i="30"/>
  <c r="E138" i="30"/>
  <c r="D138" i="30"/>
  <c r="F137" i="30"/>
  <c r="E137" i="30"/>
  <c r="D137" i="30"/>
  <c r="G120" i="30"/>
  <c r="G119" i="30"/>
  <c r="G114" i="30"/>
  <c r="H113" i="30"/>
  <c r="F113" i="30"/>
  <c r="G113" i="30"/>
  <c r="G111" i="30"/>
  <c r="H101" i="30"/>
  <c r="G101" i="30"/>
  <c r="L82" i="30"/>
  <c r="K82" i="30"/>
  <c r="J82" i="30"/>
  <c r="I82" i="30"/>
  <c r="H82" i="30"/>
  <c r="G82" i="30"/>
  <c r="F82" i="30"/>
  <c r="E79" i="30"/>
  <c r="E77" i="30"/>
  <c r="E82" i="30"/>
  <c r="D82" i="30"/>
  <c r="E37" i="30"/>
  <c r="G37" i="30"/>
  <c r="I37" i="30"/>
  <c r="L37" i="30"/>
  <c r="D71" i="29"/>
  <c r="D109" i="28"/>
  <c r="D88" i="28"/>
  <c r="D69" i="28"/>
  <c r="D57" i="28"/>
  <c r="D42" i="28"/>
  <c r="E27" i="28"/>
  <c r="F26" i="28"/>
  <c r="F13" i="28"/>
  <c r="D27" i="28"/>
  <c r="E14" i="28"/>
  <c r="D14" i="28"/>
  <c r="E59" i="26"/>
  <c r="G71" i="26"/>
  <c r="D59" i="26"/>
  <c r="D45" i="26"/>
  <c r="D43" i="26"/>
  <c r="D47" i="26"/>
  <c r="D49" i="26"/>
  <c r="I19" i="27"/>
  <c r="H19" i="27"/>
  <c r="F19" i="27"/>
  <c r="L20" i="27"/>
  <c r="E19" i="27"/>
  <c r="C19" i="27"/>
  <c r="M18" i="27"/>
  <c r="L18" i="27"/>
  <c r="M17" i="27"/>
  <c r="L17" i="27"/>
  <c r="M16" i="27"/>
  <c r="L16" i="27"/>
  <c r="M15" i="27"/>
  <c r="L15" i="27"/>
  <c r="M14" i="27"/>
  <c r="L14" i="27"/>
  <c r="M13" i="27"/>
  <c r="L13" i="27"/>
  <c r="M12" i="27"/>
  <c r="L12" i="27"/>
  <c r="M11" i="27"/>
  <c r="L11" i="27"/>
  <c r="G10" i="27"/>
  <c r="G19" i="27"/>
  <c r="G103" i="32"/>
  <c r="F24" i="28"/>
  <c r="F11" i="28"/>
  <c r="F25" i="28"/>
  <c r="F12" i="28"/>
  <c r="D18" i="28"/>
  <c r="D20" i="28"/>
  <c r="M20" i="27"/>
  <c r="M19" i="27"/>
  <c r="L19" i="27"/>
  <c r="F27" i="28"/>
</calcChain>
</file>

<file path=xl/comments1.xml><?xml version="1.0" encoding="utf-8"?>
<comments xmlns="http://schemas.openxmlformats.org/spreadsheetml/2006/main">
  <authors>
    <author>vivi Mora</author>
  </authors>
  <commentList>
    <comment ref="B8" authorId="0">
      <text>
        <r>
          <rPr>
            <b/>
            <sz val="9"/>
            <color indexed="81"/>
            <rFont val="Arial"/>
            <family val="2"/>
          </rPr>
          <t>Ampliar el número de líneas de la tabla si necesario para inserir todas las municipalidades.</t>
        </r>
      </text>
    </comment>
  </commentList>
</comments>
</file>

<file path=xl/comments2.xml><?xml version="1.0" encoding="utf-8"?>
<comments xmlns="http://schemas.openxmlformats.org/spreadsheetml/2006/main">
  <authors>
    <author>PC</author>
  </authors>
  <commentList>
    <comment ref="J29" authorId="0">
      <text>
        <r>
          <rPr>
            <b/>
            <sz val="8"/>
            <color indexed="81"/>
            <rFont val="Tahoma"/>
            <family val="2"/>
          </rPr>
          <t>FJZ: premetro</t>
        </r>
        <r>
          <rPr>
            <sz val="8"/>
            <color indexed="81"/>
            <rFont val="Tahoma"/>
            <family val="2"/>
          </rPr>
          <t xml:space="preserve">
</t>
        </r>
      </text>
    </comment>
  </commentList>
</comments>
</file>

<file path=xl/comments3.xml><?xml version="1.0" encoding="utf-8"?>
<comments xmlns="http://schemas.openxmlformats.org/spreadsheetml/2006/main">
  <authors>
    <author>PC</author>
  </authors>
  <commentList>
    <comment ref="C25" authorId="0">
      <text>
        <r>
          <rPr>
            <b/>
            <sz val="8"/>
            <color indexed="81"/>
            <rFont val="Tahoma"/>
            <family val="2"/>
          </rPr>
          <t>PC:</t>
        </r>
        <r>
          <rPr>
            <sz val="8"/>
            <color indexed="81"/>
            <rFont val="Tahoma"/>
            <family val="2"/>
          </rPr>
          <t xml:space="preserve">
25 grúas CABA y 40% más para AMBA</t>
        </r>
      </text>
    </comment>
  </commentList>
</comments>
</file>

<file path=xl/sharedStrings.xml><?xml version="1.0" encoding="utf-8"?>
<sst xmlns="http://schemas.openxmlformats.org/spreadsheetml/2006/main" count="1943" uniqueCount="1166">
  <si>
    <t>Gaitana</t>
  </si>
  <si>
    <t>MODELO Y MARCA REPRESENTATIVA POR GRUPO TARIFARIO</t>
  </si>
  <si>
    <t>Tipo de Servicio</t>
  </si>
  <si>
    <t>Marca Representativa</t>
  </si>
  <si>
    <t>Bus de seis años o mayor (2001 o menor)</t>
  </si>
  <si>
    <t>Chevrolet B-60</t>
  </si>
  <si>
    <t>Bus menor de seis años (2002 - 2007)</t>
  </si>
  <si>
    <t>Chevrolet</t>
  </si>
  <si>
    <t>Bus Ejecutivo</t>
  </si>
  <si>
    <t>Bus Súper-ejecutivo</t>
  </si>
  <si>
    <t>Chevrolet CHR 580</t>
  </si>
  <si>
    <t>Buseta de seis años o mayor (2001 o menor)</t>
  </si>
  <si>
    <t>Chevrolet P-30 133</t>
  </si>
  <si>
    <t>Buseta menor de seis años (2002 - 2007)</t>
  </si>
  <si>
    <t>Distribución modal de los viajes en la ciudad</t>
  </si>
  <si>
    <t>Viajes Diarios en Bogotá - Encuesta de movilidad 2005.</t>
  </si>
  <si>
    <t xml:space="preserve">La tablas presentadas a continuación resumen la descripción de los viajes por modo, el tiempo de viaje promedio en minutos y la distancia recorrida, adicionalmente dan el número de viajes por modo por día en la ciudad. </t>
  </si>
  <si>
    <t>Veh-Km</t>
  </si>
  <si>
    <t>Bus Corriente</t>
  </si>
  <si>
    <t>Bus Intermedio</t>
  </si>
  <si>
    <t>Bus Superejecutivo</t>
  </si>
  <si>
    <t>Buseta Corriente</t>
  </si>
  <si>
    <t>Buseta Ejecutiva</t>
  </si>
  <si>
    <t>Buseta Superejecutiva</t>
  </si>
  <si>
    <t>Suma Bus Standard</t>
  </si>
  <si>
    <t>Promedio día 
Bus Standard</t>
  </si>
  <si>
    <t>Microbús-Colectivo</t>
  </si>
  <si>
    <t>Promedio día Microbus</t>
  </si>
  <si>
    <t>Troncal</t>
  </si>
  <si>
    <t>Promedio día Bus Troncal</t>
  </si>
  <si>
    <t>En el transporte público el cálculo se hizo con base en estadísticas del DANE con datos para Diciembre de 2007. La tabla a continuación resume el cálculo de vehículos Kilómetro por día.</t>
  </si>
  <si>
    <t>Las dimensiones de los ciclotaxis y jeeps no se tienen ya que son un servicio de transporte ilegal en la ciudad y la variedad de flota es amplia.</t>
  </si>
  <si>
    <t>S.I.</t>
  </si>
  <si>
    <t>El valor del SOAT se tomó de la tabla de tarifas comerciales del SOAT para el 2007.</t>
  </si>
  <si>
    <t>Chevrolet NPR</t>
  </si>
  <si>
    <t>Micro bus - Colectivo</t>
  </si>
  <si>
    <t>Chevrolet NKR</t>
  </si>
  <si>
    <t>RECORRIDOS PROMEDIO Y CONSUMOS ESPECÍFICOS POR MODO</t>
  </si>
  <si>
    <t>1 Galón = 3,7854118 litros</t>
  </si>
  <si>
    <t>litros</t>
  </si>
  <si>
    <t>1 m3</t>
  </si>
  <si>
    <t xml:space="preserve">1 galón </t>
  </si>
  <si>
    <t>KM</t>
  </si>
  <si>
    <t>GAL</t>
  </si>
  <si>
    <t>LITROS</t>
  </si>
  <si>
    <t>M3</t>
  </si>
  <si>
    <t>Standard</t>
  </si>
  <si>
    <t>Bus escolar = Bus Intermedio</t>
  </si>
  <si>
    <t>OTROS</t>
  </si>
  <si>
    <t>Camioneta</t>
  </si>
  <si>
    <t>Campero</t>
  </si>
  <si>
    <t>Camión</t>
  </si>
  <si>
    <t>Descripción</t>
  </si>
  <si>
    <t>Km/gal</t>
  </si>
  <si>
    <t>Se obtuvieron con base en un estudio realizado por la Universidad de los Andes en el año 2008.</t>
  </si>
  <si>
    <t>Las emisiones de motocicletas se obtuvieron de un estudio realizado por la Universidad de los Andes en el año 2005.</t>
  </si>
  <si>
    <t>$/gal</t>
  </si>
  <si>
    <t>$/litro</t>
  </si>
  <si>
    <t xml:space="preserve">1 Galón = </t>
  </si>
  <si>
    <t>DESCRIPCIÓN DE LA OBTENCIÓN DE DATOS</t>
  </si>
  <si>
    <t>Éste valor se obtuvo con base en el estudio base para la implantación del Sistema Integrado de Transporte Público (SITP), está basado en trabajo de campo del autor. Empresa Consultora GGT - Estudio realizado para la Secretaría Distrital de Movilidad.</t>
  </si>
  <si>
    <t>El vehículo articulado se deprecia a diez años, adicionalmente no tiene valor promedio ya que en el momento de adquirir flota, ésta se compra nueva.</t>
  </si>
  <si>
    <t>Debido a la variedad de tipos de buses y buseta, se calculó un promedio de consumos uniendo a los buses y busetas en la categoría de bus standard.</t>
  </si>
  <si>
    <t>Autobus (uso privado)= Bus Intermedio</t>
  </si>
  <si>
    <t xml:space="preserve">El consumo del autobus escolar y el de uso privado se tomo como el de un bus intermedio. </t>
  </si>
  <si>
    <t>La tabla a continuación resume los promedios estimados para la estandarización de la información:</t>
  </si>
  <si>
    <t>Se estiman los vehículos de transporte escolar igual a los buses standard.</t>
  </si>
  <si>
    <t>TIPO</t>
  </si>
  <si>
    <t>Modo</t>
  </si>
  <si>
    <t>Tiempo Viaje</t>
  </si>
  <si>
    <t>(minutos)</t>
  </si>
  <si>
    <t>Distancia</t>
  </si>
  <si>
    <t>Km.</t>
  </si>
  <si>
    <t>Tiempo</t>
  </si>
  <si>
    <t>Camina</t>
  </si>
  <si>
    <t>Espera</t>
  </si>
  <si>
    <t>Velocidad</t>
  </si>
  <si>
    <t>Km/H</t>
  </si>
  <si>
    <t>A pie[1]</t>
  </si>
  <si>
    <t>Bicicleta</t>
  </si>
  <si>
    <t>Moto</t>
  </si>
  <si>
    <t>Veh. Priv. Conductor</t>
  </si>
  <si>
    <t>Veh. Priv. Pax</t>
  </si>
  <si>
    <t>Taxi</t>
  </si>
  <si>
    <t>[1,907]</t>
  </si>
  <si>
    <t>[27,43]</t>
  </si>
  <si>
    <t>[1] En este caso algunas de las distancias estimadas en la encuesta, superan los recorridos en vehículo motorizado, por lo que se debe considerar que esta información no es valida. Cuando se asume un recorrido máximo de una hora, equivalente en promedio a un recorrido de 3, 5 Km, y se seleccionan los viajes con este límite como condición, el promedio de la distancia recorrida disminuye drásticamente a 1,907 Km. Fuente de datos para cálculo: Encuesta de Movilidad 2.005.</t>
  </si>
  <si>
    <t>[4,17]</t>
  </si>
  <si>
    <t>El total de recaudo día para el servicio de taxi de uso individual se tomó como:</t>
  </si>
  <si>
    <t>Total recaudo/veh-día</t>
  </si>
  <si>
    <t>Total carreras/veh-día</t>
  </si>
  <si>
    <t>$/carrera</t>
  </si>
  <si>
    <t>Decreto 805 que reglamenta el transporte escolar</t>
  </si>
  <si>
    <t>El cálculo de estas longitudes se realizaron en el programa TRANSCAD con base a la Red Macro de la ciudad de Bogotá.</t>
  </si>
  <si>
    <t>Transmilenio Troncal</t>
  </si>
  <si>
    <t>Transmilenio Alimentador</t>
  </si>
  <si>
    <t>Bus</t>
  </si>
  <si>
    <t>Buseta</t>
  </si>
  <si>
    <t>Microbús</t>
  </si>
  <si>
    <t>Transporte Intermunicipal</t>
  </si>
  <si>
    <t>Bus Privado/Compañía</t>
  </si>
  <si>
    <t>(6) Aunque se conoce que los vehículos convertidos a gas son cerca de 83.479. Todos los autos se consideraron a gasolina, al igual que las motos ya que no se tiene una base de datos que los diferencie por tipo de combustible.</t>
  </si>
  <si>
    <t>Se supuso que todos los autos, motos, taxis, vehículos de transporte escolar y de transporte especial operan a gasolina ya que no se cuenta con un registro de cuántos y de que categoría se han convertido a Gas Natural Vehicular.</t>
  </si>
  <si>
    <t>Bus Escolar</t>
  </si>
  <si>
    <t>Otro</t>
  </si>
  <si>
    <t>TIPO DE VEHICULO</t>
  </si>
  <si>
    <t>TIPO DE SERVICIO</t>
  </si>
  <si>
    <t xml:space="preserve">A </t>
  </si>
  <si>
    <t>B</t>
  </si>
  <si>
    <t>C</t>
  </si>
  <si>
    <t>D</t>
  </si>
  <si>
    <t>E</t>
  </si>
  <si>
    <t xml:space="preserve">Corriente </t>
  </si>
  <si>
    <t>Intermedio corto</t>
  </si>
  <si>
    <t>Intermedio largo</t>
  </si>
  <si>
    <t>Ejecutivo</t>
  </si>
  <si>
    <t xml:space="preserve">Buseta </t>
  </si>
  <si>
    <t xml:space="preserve">Buseta Ejecutiva y Súper Ejecutiva </t>
  </si>
  <si>
    <t xml:space="preserve">Grande </t>
  </si>
  <si>
    <t xml:space="preserve">Pequeño </t>
  </si>
  <si>
    <t>La tabla que se presenta a continuación hace una descripción del número de pasajeros que transporta un vehículo de transporte público en relación a el nivel de servicio. A es un bajo nivel de ocupación y E es un máximo nivel de ocupación. Los valores sombreados son la cantidad máxima de pasajeros transportados permitidos por la Ley.</t>
  </si>
  <si>
    <t>Los datos de la flota de vehículos de servicio público por tipo de combustible se obtuvieron de la siguiente tabla, que hace parte del estudio base para la implantación del Sistema Integrado de Transporte Público (SITP)</t>
  </si>
  <si>
    <t>B U S</t>
  </si>
  <si>
    <t>BUSETA</t>
  </si>
  <si>
    <t>MICRO BUS</t>
  </si>
  <si>
    <t>TOTAL</t>
  </si>
  <si>
    <t>%</t>
  </si>
  <si>
    <t>ACPM</t>
  </si>
  <si>
    <t>GAS</t>
  </si>
  <si>
    <t>GASOLINA</t>
  </si>
  <si>
    <t>Ya que existe incertidumbre sobre el personal que presta el servicio, se hizo un estimativo de un conductor de por bus.</t>
  </si>
  <si>
    <t>Los ciclotaxis y mototaxis por ser un servicio ilegal adaptado no se tiene información de su costo nuevo</t>
  </si>
  <si>
    <t>Mazda Allegro 1998, 1,6 mecánico. Comparable con un renault 19 y con un renault clio. A un corsa</t>
  </si>
  <si>
    <t>Boxer la más vendida http://www.publimotos.com/informeventas.htm</t>
  </si>
  <si>
    <t>Spark 724 cronos.</t>
  </si>
  <si>
    <t>484.500 Pesos - Valor Salario Minimo</t>
  </si>
  <si>
    <t>El servicio de transporte prestado con jeeps no se encuentra reglamentado por el gobierno y se considera ilegal, no obstante en el estudio base para la implantación del Sistema Integrado de Transporte Público, hecho por la empresa GGT, se realizó un diagnóstico del transporte informal de la ciudad. De este se concluyó que la mayoría de estos servicios se prestan en los cinturones de la ciudad, donde el transporte público no llega por pendientes muy adversas o por falta de rutas. La tabla presentada a continuación resume las encuestas hechas en las localidades de la ciudad donde se presta este servicio.</t>
  </si>
  <si>
    <t>DENSIDAD</t>
  </si>
  <si>
    <t>URBANA</t>
  </si>
  <si>
    <r>
      <t>hab/Km</t>
    </r>
    <r>
      <rPr>
        <vertAlign val="superscript"/>
        <sz val="12"/>
        <rFont val="Times New Roman"/>
        <family val="1"/>
      </rPr>
      <t>2</t>
    </r>
  </si>
  <si>
    <t>Ingreso individual en SMLV=</t>
  </si>
  <si>
    <t>BOGOTÁ</t>
  </si>
  <si>
    <t>Longitud de vías</t>
  </si>
  <si>
    <t>Área urbana</t>
  </si>
  <si>
    <t>Km/Área urbana</t>
  </si>
  <si>
    <t xml:space="preserve">Según la Secretaría Distrital de la Movilidad, existen 1.119 intersecciones semaforizadas en la ciudad. De estas, el 80% aproximadamente están en ola verde y cerca de 1.109 están en red. </t>
  </si>
  <si>
    <t>Las inetersecciones aisladas se calcularon como la resta del total de intersecciones y las intersecciones en red.</t>
  </si>
  <si>
    <t>El número de bicicletas se tomó como una bicicleta para cada dos viajes al día en este modo.</t>
  </si>
  <si>
    <t>Los equipos electrónicos de fiscalización se detallan en la siguiente tabla:</t>
  </si>
  <si>
    <t>Radares (con cámara y video)  9 Día, 3 Noche (Con cámara y video)</t>
  </si>
  <si>
    <t>Alcosensores: 27 (que arrojan registro impreso) y 30 (Manuales no arrojan registro impresión)</t>
  </si>
  <si>
    <t>Equipos Duales de control de Emisiones y Opacidad: 18 equipos</t>
  </si>
  <si>
    <t>*</t>
  </si>
  <si>
    <t>*Se incluye en información de heridos en bus-buseta</t>
  </si>
  <si>
    <t>ACTIVIDAD</t>
  </si>
  <si>
    <t>Longitud-Km</t>
  </si>
  <si>
    <t>Sección (1 carril)</t>
  </si>
  <si>
    <t>Costo/Km-carril</t>
  </si>
  <si>
    <t>Promedio</t>
  </si>
  <si>
    <t>El recaudo total día se tomó con base en la encuesta del DANE que reporta el ingreso promedio por tipo de vehículo. Tabla 3.5.2 Movimiento mensual de buses, buseta, microbuses, colectivos y metro en las principales ciudades del país. 2007.</t>
  </si>
  <si>
    <t xml:space="preserve">El costo de combustible para un automovil por año se calcula de la siguiente forma: </t>
  </si>
  <si>
    <t>Número de viajes vehículo/día =(Número total de viajes/flota de automóviles)</t>
  </si>
  <si>
    <t>Número de viajes-veh/día=</t>
  </si>
  <si>
    <t xml:space="preserve">Número de Kilómetros recorridos por viaje = </t>
  </si>
  <si>
    <t>Consumo de combustible =</t>
  </si>
  <si>
    <t xml:space="preserve">Número de Kilómetros recorridos por día = </t>
  </si>
  <si>
    <t>Consumo de combustible por año = Número de Km recorridos por día por vehículo por el número de días de un año (360 días por año)* 31,84 Km/galón utilizados</t>
  </si>
  <si>
    <t xml:space="preserve">Precio combustible por año = </t>
  </si>
  <si>
    <t>Combustible</t>
  </si>
  <si>
    <t>Gas</t>
  </si>
  <si>
    <t>$/gal-$/m3</t>
  </si>
  <si>
    <t xml:space="preserve">El costo de combustible para una moto por año se calcula de la siguiente forma: </t>
  </si>
  <si>
    <t>Datos correspondientes a la encuesta de  movilidad 2005</t>
  </si>
  <si>
    <t>DIESEL</t>
  </si>
  <si>
    <t>Autobus (standard)</t>
  </si>
  <si>
    <t xml:space="preserve">Microbus </t>
  </si>
  <si>
    <t>Para los autos se obtuvo el total de viajes por día y se multiplicó por la distancia promedio de cada viaje. Adicionalmente se multiplicó por un factor de 1,3 estimando que, un 30% de los vehículos que circulan en la ciudad, corresponden a vehículos matriculados en los municipios vecinos.</t>
  </si>
  <si>
    <t>Se tomaron dos trabajadores de recuado por cada estación en Transmilenio . Total estaciones: 114.</t>
  </si>
  <si>
    <t>Distribución Vial IDU datos 03_09</t>
  </si>
  <si>
    <t>Km-carril</t>
  </si>
  <si>
    <t>Intermedia</t>
  </si>
  <si>
    <t>Pavimento flexible: Estudios y diseños + AIU + interventoria. No incluye rehabilitación ni mantenimiento</t>
  </si>
  <si>
    <t xml:space="preserve">Pavimento flexible: Estudios y diseños + AIU + interventoria. </t>
  </si>
  <si>
    <t>Pavimento rígido: Pavimento flexible: Estudios y diseños + AIU + interventoria. No incluye rehabilitación ni mantenimiento</t>
  </si>
  <si>
    <t>Precios actualizados de 2006 a 2007 con base en la variación del IPC 06/07 que fue de 5,69% según Banco República</t>
  </si>
  <si>
    <t>Costos por troncales en pesos constantes de diciembre de 2006</t>
  </si>
  <si>
    <t>CONCEPTO</t>
  </si>
  <si>
    <t>Autonorte</t>
  </si>
  <si>
    <t>NQS (sin)</t>
  </si>
  <si>
    <t>Calle 26</t>
  </si>
  <si>
    <t>PREDIOS</t>
  </si>
  <si>
    <t>DEMOLICIONES</t>
  </si>
  <si>
    <t>COMPENSACIONES</t>
  </si>
  <si>
    <t>ESTUDIOS Y DISEÑOS</t>
  </si>
  <si>
    <t>CARRILES TRANSMILENIO</t>
  </si>
  <si>
    <t>CARRILES MIXTOS</t>
  </si>
  <si>
    <t>ESPACIO PÚBLICO</t>
  </si>
  <si>
    <t>CICLORUTA</t>
  </si>
  <si>
    <t>ESTACIONES SENCILLAS</t>
  </si>
  <si>
    <t>ESTACIONES INTERMEDIAS</t>
  </si>
  <si>
    <t>PUENTES PEATONALES</t>
  </si>
  <si>
    <t>PUENTES VEHICULARES TM</t>
  </si>
  <si>
    <t>PUENTES VEHICULARES MIXTOS</t>
  </si>
  <si>
    <t>ESTACION DE CABECERA</t>
  </si>
  <si>
    <t>PATIO - GARAJE</t>
  </si>
  <si>
    <t>OBRAS PARA REDES</t>
  </si>
  <si>
    <t>PLAN DE MANEJO AMBIENTAL Y DE GESTIÓN SOCIAL - PMA</t>
  </si>
  <si>
    <t>PLAN DE MANEJO DE TRÁFICO - PMT</t>
  </si>
  <si>
    <t>ADECUACIÓN DE DESVIOS</t>
  </si>
  <si>
    <t>MANTENIMIENTO</t>
  </si>
  <si>
    <t>RUTAS ALIMENTADORAS</t>
  </si>
  <si>
    <t>OTROS (*)</t>
  </si>
  <si>
    <t>FINANCIACION</t>
  </si>
  <si>
    <t>TOTAL KM</t>
  </si>
  <si>
    <t>(*)  Incluye asesorías jurídicas, centro de control, sistemas electrónicos de estaciones, constitucion de TM S.A., Fiducia Convenio 05, Reestructuración del transporte masivo, diagnóstico de pisos, pólizas y apoyo técnico y logistico</t>
  </si>
  <si>
    <t>A continuación se presentan los costos por metro cuadrado para los diferentes tipos de vías contempladas en el POT. Adicionalmente se presentan las especificaciones técnicas de diseño para los perfiles viales.</t>
  </si>
  <si>
    <t>CONSTRUCCIÓN DE VÍAS (INCLUYE AIU, INTERVENTORÍA, ESTUDIOS Y DISEÑOS E INTERVENTORÍA DE E&amp;D</t>
  </si>
  <si>
    <t>PERFILES VIALES - PLAN DE ORDENAMIENTO TERRITORIAL</t>
  </si>
  <si>
    <t>VÍA</t>
  </si>
  <si>
    <t>ANCHO (m)</t>
  </si>
  <si>
    <t>COSTO X M2 2006</t>
  </si>
  <si>
    <t>COSTO X M2 2007</t>
  </si>
  <si>
    <t>No. CARRILES</t>
  </si>
  <si>
    <t>TIPO DE VIA</t>
  </si>
  <si>
    <t>DESCRIPCIÓN</t>
  </si>
  <si>
    <t>Ancho total (min)</t>
  </si>
  <si>
    <t>Ancho Andén (min)</t>
  </si>
  <si>
    <t>Cicloruta</t>
  </si>
  <si>
    <t>V-0A Asfalto</t>
  </si>
  <si>
    <t>V-0A</t>
  </si>
  <si>
    <t>Cicloruta-vía</t>
  </si>
  <si>
    <t>V-0A Concreto</t>
  </si>
  <si>
    <t>V-0B</t>
  </si>
  <si>
    <t>Troncal-Cicloruta-vía</t>
  </si>
  <si>
    <t>V-1A Asfalto</t>
  </si>
  <si>
    <t>V-0C</t>
  </si>
  <si>
    <t>Metro-Cicloruta-Vía</t>
  </si>
  <si>
    <t>V-1A Concreto</t>
  </si>
  <si>
    <t>V-0D</t>
  </si>
  <si>
    <t>Metro-Troncal-Cicloruta-Vía</t>
  </si>
  <si>
    <t>V-1B (Calzadas Exclusivas Concreto)</t>
  </si>
  <si>
    <t>V-1A</t>
  </si>
  <si>
    <t>V-2A Asfalto</t>
  </si>
  <si>
    <t>V-1B</t>
  </si>
  <si>
    <t>V-2A Concreto</t>
  </si>
  <si>
    <t>V-1C</t>
  </si>
  <si>
    <t>V-2B Trans_Concreto</t>
  </si>
  <si>
    <t>V-1D</t>
  </si>
  <si>
    <t>V-3A</t>
  </si>
  <si>
    <t>V-2A</t>
  </si>
  <si>
    <t>V-4A</t>
  </si>
  <si>
    <t>V-2B</t>
  </si>
  <si>
    <t>V-5</t>
  </si>
  <si>
    <t>V-2C</t>
  </si>
  <si>
    <t>V-5 Adoquín</t>
  </si>
  <si>
    <t>V-2D</t>
  </si>
  <si>
    <t>V-6</t>
  </si>
  <si>
    <t>V-6 Adoquín</t>
  </si>
  <si>
    <t>V-3B</t>
  </si>
  <si>
    <t>V-7</t>
  </si>
  <si>
    <t>V-3C</t>
  </si>
  <si>
    <t>V-8</t>
  </si>
  <si>
    <t>V-3D</t>
  </si>
  <si>
    <t>V-9</t>
  </si>
  <si>
    <t>V-P</t>
  </si>
  <si>
    <t>Vía Parque</t>
  </si>
  <si>
    <t>15 (Alameda)</t>
  </si>
  <si>
    <t>V-4</t>
  </si>
  <si>
    <t>Malla Vial Intermedia</t>
  </si>
  <si>
    <t>Malla Vial Intermedia Cicloruta</t>
  </si>
  <si>
    <t>La vía rápida corresponde al Tipo de vía V-0A</t>
  </si>
  <si>
    <t>La vía arterial corresponde al Tipo de vía V-1B que está asociada a TransMilenio</t>
  </si>
  <si>
    <t>Malla Vial Intermedia-Cicloruta</t>
  </si>
  <si>
    <t>La vía local corresponde al Tipo de vía V-7</t>
  </si>
  <si>
    <t>Malla Vial Local</t>
  </si>
  <si>
    <t>Vía Peatonal</t>
  </si>
  <si>
    <t>Nota: Las especificaciones del metro son las determinadas al momento del diseño.</t>
  </si>
  <si>
    <t>Economias de escala</t>
  </si>
  <si>
    <t>El número de conductores en Transmilenio se estableció con un total de 2,6 conductores por bus.</t>
  </si>
  <si>
    <t xml:space="preserve">En otros empleados para Transmilenio se obtuvo: </t>
  </si>
  <si>
    <t>Director General (1) + Gerente Admon y Financiero (1) + Coordinador Contable (1) + Auxiliar de Contabilidad (1) + Auxiliar de Oficina (1) + Coordinador Financiero (1) + Asistente Admon y Financiero (1) + Coordinador de Sistemas (1) + Auxiliar de Servicios Generales (1) + Mensajeria (1) + Gerente Mantenimiento (1) + Personal Supervisor Mantenimiento (por bus) 0,08 + Auxiliar de Combustible (2) + Asistente Almacén (1) + Gerente de Operaciones (1) + Personal Supervisor Operaciones (por bus) 0,04 + Gerente de Gestion Humana (1) + Coordinador de Bienestar y Riesgos (1) + Auxiliar de Nómina (2) + Secretarias (5)</t>
  </si>
  <si>
    <t xml:space="preserve">  Autos</t>
  </si>
  <si>
    <t xml:space="preserve">  Motocicletas</t>
  </si>
  <si>
    <t xml:space="preserve">  Bicicletas</t>
  </si>
  <si>
    <t xml:space="preserve">  Sub total TI</t>
  </si>
  <si>
    <t xml:space="preserve">  Microbus</t>
  </si>
  <si>
    <t xml:space="preserve">  Carros de tren</t>
  </si>
  <si>
    <t xml:space="preserve">  Carros de metro</t>
  </si>
  <si>
    <t>Km2</t>
  </si>
  <si>
    <t>Rápida</t>
  </si>
  <si>
    <t>Arterial</t>
  </si>
  <si>
    <t>Colectora</t>
  </si>
  <si>
    <t>Local</t>
  </si>
  <si>
    <t>Total</t>
  </si>
  <si>
    <t>Pavimento</t>
  </si>
  <si>
    <t>Área</t>
  </si>
  <si>
    <t>Habitantes</t>
  </si>
  <si>
    <t>Urbana</t>
  </si>
  <si>
    <t>Rural</t>
  </si>
  <si>
    <t>Sector</t>
  </si>
  <si>
    <t>Empleados</t>
  </si>
  <si>
    <t>Formal</t>
  </si>
  <si>
    <t>Microbuses</t>
  </si>
  <si>
    <t>Autobuses públicos</t>
  </si>
  <si>
    <t>Tren</t>
  </si>
  <si>
    <t>Metro</t>
  </si>
  <si>
    <t>Rutas</t>
  </si>
  <si>
    <t>Longitud</t>
  </si>
  <si>
    <t>Servicio</t>
  </si>
  <si>
    <t>Asientos</t>
  </si>
  <si>
    <t>De pie</t>
  </si>
  <si>
    <t xml:space="preserve">Total </t>
  </si>
  <si>
    <t>Vehículo</t>
  </si>
  <si>
    <t>Gasolina</t>
  </si>
  <si>
    <t>(litro/km)</t>
  </si>
  <si>
    <t>Diesel</t>
  </si>
  <si>
    <t>Eléctrico</t>
  </si>
  <si>
    <t>(KWH/km)</t>
  </si>
  <si>
    <t>Motocicleta</t>
  </si>
  <si>
    <t>2. Población</t>
  </si>
  <si>
    <t xml:space="preserve">       Longitud (km)</t>
  </si>
  <si>
    <t xml:space="preserve">    Tiempo de recorrido</t>
  </si>
  <si>
    <t>3. Empleos</t>
  </si>
  <si>
    <t>Planeamiento</t>
  </si>
  <si>
    <t>Fiscalización</t>
  </si>
  <si>
    <t>Gestión/operación</t>
  </si>
  <si>
    <t>Otros</t>
  </si>
  <si>
    <t>Motocicletas</t>
  </si>
  <si>
    <t>Ambulancias</t>
  </si>
  <si>
    <t>Cantidad</t>
  </si>
  <si>
    <t>Recursos</t>
  </si>
  <si>
    <t xml:space="preserve">Cantidad </t>
  </si>
  <si>
    <t>Infraestrutura</t>
  </si>
  <si>
    <t>Movilidad</t>
  </si>
  <si>
    <t>Transporte Público</t>
  </si>
  <si>
    <t>Energía</t>
  </si>
  <si>
    <t xml:space="preserve">   Total </t>
  </si>
  <si>
    <t>Automóviles, pick-ups</t>
  </si>
  <si>
    <t>Gestión del tránsito</t>
  </si>
  <si>
    <t>Socioeconómicos</t>
  </si>
  <si>
    <t>Clase de vía</t>
  </si>
  <si>
    <t>Grúas</t>
  </si>
  <si>
    <t>Modo/energía</t>
  </si>
  <si>
    <t xml:space="preserve">  Combis/Vans</t>
  </si>
  <si>
    <t>Combis/Vans</t>
  </si>
  <si>
    <t>Contaminación del aire</t>
  </si>
  <si>
    <t>Accidentalidad</t>
  </si>
  <si>
    <t>Auto privado</t>
  </si>
  <si>
    <t>CO</t>
  </si>
  <si>
    <t>HC</t>
  </si>
  <si>
    <t>SO2</t>
  </si>
  <si>
    <t>MP</t>
  </si>
  <si>
    <t>CO2</t>
  </si>
  <si>
    <t>NOx</t>
  </si>
  <si>
    <t>Accidentes</t>
  </si>
  <si>
    <t>Fatal</t>
  </si>
  <si>
    <t>Km</t>
  </si>
  <si>
    <t>km</t>
  </si>
  <si>
    <t>Infraestructura</t>
  </si>
  <si>
    <t>Aislados</t>
  </si>
  <si>
    <t xml:space="preserve">Intersecciones con semáforos </t>
  </si>
  <si>
    <t>En red</t>
  </si>
  <si>
    <t>8. Calles peatonales y ciclorutas</t>
  </si>
  <si>
    <t>9. Flota de vehículos</t>
  </si>
  <si>
    <t>10. Viajes de pasajeros por día, por modo</t>
  </si>
  <si>
    <t>11. Recorridos por modo</t>
  </si>
  <si>
    <t>Património privado y público de la movilidad</t>
  </si>
  <si>
    <t xml:space="preserve">  Autobús privado</t>
  </si>
  <si>
    <t>tierra</t>
  </si>
  <si>
    <t>$</t>
  </si>
  <si>
    <t>real ($)</t>
  </si>
  <si>
    <t>Costo total/día ($)</t>
  </si>
  <si>
    <t>Recaudo total/día ($)</t>
  </si>
  <si>
    <t>GLP</t>
  </si>
  <si>
    <t>GNV</t>
  </si>
  <si>
    <t>unidad</t>
  </si>
  <si>
    <t>litro</t>
  </si>
  <si>
    <t>KWh</t>
  </si>
  <si>
    <t>4. Ingreso promedio y PIB</t>
  </si>
  <si>
    <t>13. Empleados en la gestión del tránsito</t>
  </si>
  <si>
    <t>14. Recursos materiales para la gestión del tránsito</t>
  </si>
  <si>
    <t>total</t>
  </si>
  <si>
    <t>en el vehículo</t>
  </si>
  <si>
    <t>Contaminante</t>
  </si>
  <si>
    <t>Grado de concentración</t>
  </si>
  <si>
    <t>Ingreso por hogar</t>
  </si>
  <si>
    <t>(m3/km)</t>
  </si>
  <si>
    <t>m3</t>
  </si>
  <si>
    <t>7. Preferencia vial al transporte público en buses</t>
  </si>
  <si>
    <t xml:space="preserve">6. Intersecciones con semáforos </t>
  </si>
  <si>
    <t xml:space="preserve">Clase de preferencia </t>
  </si>
  <si>
    <t>Automóvil</t>
  </si>
  <si>
    <t>ppm</t>
  </si>
  <si>
    <t>Eléctrica</t>
  </si>
  <si>
    <t>Propiedad</t>
  </si>
  <si>
    <t>(unidad)</t>
  </si>
  <si>
    <t>Información</t>
  </si>
  <si>
    <t>Sistema de</t>
  </si>
  <si>
    <t xml:space="preserve">Velocidad </t>
  </si>
  <si>
    <t>promedio (km/h)</t>
  </si>
  <si>
    <t>Recaudo/km ($)</t>
  </si>
  <si>
    <t>Alcohol</t>
  </si>
  <si>
    <t>Otras horas</t>
  </si>
  <si>
    <t>No pavimentada</t>
  </si>
  <si>
    <t>Carril exclusivo sencillo en el medio de la vía</t>
  </si>
  <si>
    <t>(si hay encuesta origen-destino resumir sus resultados)</t>
  </si>
  <si>
    <t xml:space="preserve">  Carros de tranvía</t>
  </si>
  <si>
    <t xml:space="preserve">  Jeeps</t>
  </si>
  <si>
    <t xml:space="preserve">   Ciclo-taxis</t>
  </si>
  <si>
    <t xml:space="preserve">   Moto-taxis</t>
  </si>
  <si>
    <t>Distancia promedio</t>
  </si>
  <si>
    <t xml:space="preserve">Características </t>
  </si>
  <si>
    <t>Vía de uso exclusivamente local y de flujo bajo</t>
  </si>
  <si>
    <t>En corredores, con "olla verde"</t>
  </si>
  <si>
    <t>Carril exclusivo sencillo junto a la vereda de la derecha</t>
  </si>
  <si>
    <t>Tratamento al ciclista</t>
  </si>
  <si>
    <t xml:space="preserve">  Total ciclistas</t>
  </si>
  <si>
    <t xml:space="preserve">Total general </t>
  </si>
  <si>
    <t xml:space="preserve">Corredor - pista segregada </t>
  </si>
  <si>
    <t>Medidas</t>
  </si>
  <si>
    <t>Largo (m)</t>
  </si>
  <si>
    <t>Ancho (m)</t>
  </si>
  <si>
    <t xml:space="preserve">  Combi/Vans</t>
  </si>
  <si>
    <t>Tranvía</t>
  </si>
  <si>
    <t>Álcohol</t>
  </si>
  <si>
    <t xml:space="preserve">   Sub total transporte publico sobre neumáticos</t>
  </si>
  <si>
    <t>cantidad de vehículos registrados</t>
  </si>
  <si>
    <t xml:space="preserve">GLP       </t>
  </si>
  <si>
    <t>Ocupación promedio (pas/veh)</t>
  </si>
  <si>
    <t xml:space="preserve">  Autobús (uso público)</t>
  </si>
  <si>
    <t xml:space="preserve">Transporte escolar </t>
  </si>
  <si>
    <t xml:space="preserve">Total Transporte Público </t>
  </si>
  <si>
    <t>Transporte individual</t>
  </si>
  <si>
    <t>Transporte público</t>
  </si>
  <si>
    <t xml:space="preserve">GNV    </t>
  </si>
  <si>
    <t>NM</t>
  </si>
  <si>
    <t>GLP = Gas Licuado de Petróleo</t>
  </si>
  <si>
    <t>GNP = Gas Natural</t>
  </si>
  <si>
    <t>NM = vehículo no motorizado</t>
  </si>
  <si>
    <t>vehiculo-km/dia</t>
  </si>
  <si>
    <t>esperando</t>
  </si>
  <si>
    <t>Clase de transporte</t>
  </si>
  <si>
    <t xml:space="preserve">   Auto privado</t>
  </si>
  <si>
    <t xml:space="preserve">   Motocicleta</t>
  </si>
  <si>
    <t xml:space="preserve">GLP             </t>
  </si>
  <si>
    <t xml:space="preserve">GNV                         </t>
  </si>
  <si>
    <t>Heridos</t>
  </si>
  <si>
    <t>(cantidad)</t>
  </si>
  <si>
    <t>Víctimas fatales</t>
  </si>
  <si>
    <t>Víctimas (cantidad)</t>
  </si>
  <si>
    <t>En el sítio</t>
  </si>
  <si>
    <t xml:space="preserve">  Ciclista</t>
  </si>
  <si>
    <t>Jeeps</t>
  </si>
  <si>
    <t>Autobús standard</t>
  </si>
  <si>
    <t>Autobús articulado</t>
  </si>
  <si>
    <t>Autobús bi-articulado</t>
  </si>
  <si>
    <t>Transporte escolar</t>
  </si>
  <si>
    <t>Autobús de uso privado</t>
  </si>
  <si>
    <t>Emisión en gramos/veh-km</t>
  </si>
  <si>
    <t xml:space="preserve">  Ciclotaxis</t>
  </si>
  <si>
    <t xml:space="preserve">  Autobús bi-articulado</t>
  </si>
  <si>
    <t xml:space="preserve">  Vehículos de transporte escolar</t>
  </si>
  <si>
    <t xml:space="preserve">  Moto-taxis</t>
  </si>
  <si>
    <t xml:space="preserve">  Taxis de uso individual</t>
  </si>
  <si>
    <t xml:space="preserve">  Otros</t>
  </si>
  <si>
    <t>El valor del impuesto para un vehículo de servicio público se calcula como el 0,5% de la base gravable para la marca representativa.</t>
  </si>
  <si>
    <t>Valor aislado porque ya esta dentro del valor "en red".</t>
  </si>
  <si>
    <t>El valor a pagar de impuesto para motocicletas corresponde al 1,5% de la base gravable para la marca representativa.</t>
  </si>
  <si>
    <t>Ya que los Jeeps son un servicio no regulado por el Estado, no se tiene certeza que estos paguen los impuestos correspondientes.</t>
  </si>
  <si>
    <t>Se desconoce el modelo promedio de Jeep que opera para movilización de pasajeros ya que este servicio no está regido por la Ley.</t>
  </si>
  <si>
    <t>Vía sin cruces al nivel (sin semáforos), de grande longitud para tránsito mixto y de flujo elevado; mínimo 2 carriles por sentido</t>
  </si>
  <si>
    <t>Vía con cruces al nivel (sin semáforos), de grande longitud para tránsito mixto y de flujo elevado; mínimo 2 carriles por sentido</t>
  </si>
  <si>
    <t>Vía con cruces al nivel (sin semáforos), de longitud mediana, para tránsito mixto y de flujo medio; mínimo 1 carril por sentido</t>
  </si>
  <si>
    <t>usado ($)</t>
  </si>
  <si>
    <t>Moto-taxis</t>
  </si>
  <si>
    <t>Ciclo-taxis</t>
  </si>
  <si>
    <t>Taxis colectivos</t>
  </si>
  <si>
    <t>Taxis de uso individual</t>
  </si>
  <si>
    <t>Aspectos reglamentados (SI/NO)</t>
  </si>
  <si>
    <t>Frecuencias</t>
  </si>
  <si>
    <t>Tarifa</t>
  </si>
  <si>
    <t>Rutas (cantidad)</t>
  </si>
  <si>
    <t>Física</t>
  </si>
  <si>
    <t>Tarifas</t>
  </si>
  <si>
    <t>Capacidad de los vehículos (pasajeros)</t>
  </si>
  <si>
    <t>Estudiantes</t>
  </si>
  <si>
    <t>Discapacitados</t>
  </si>
  <si>
    <t xml:space="preserve">              Viajes con descuentos (%)</t>
  </si>
  <si>
    <t xml:space="preserve">Descuentos (% de la tarifa) </t>
  </si>
  <si>
    <t>Choferes</t>
  </si>
  <si>
    <t>Recaudo</t>
  </si>
  <si>
    <t>Legalizado</t>
  </si>
  <si>
    <t>Microbus</t>
  </si>
  <si>
    <t>Impuestos y tasas ($/año)</t>
  </si>
  <si>
    <t xml:space="preserve">  Taxis uso individual</t>
  </si>
  <si>
    <t xml:space="preserve">  Taxis colectivos</t>
  </si>
  <si>
    <t>15. Operaciones especiales de gestión de tránsito</t>
  </si>
  <si>
    <t>Operación</t>
  </si>
  <si>
    <t>Otras áreas</t>
  </si>
  <si>
    <t>(espacios)</t>
  </si>
  <si>
    <t>En la vía, con cobro por el poder público</t>
  </si>
  <si>
    <t>Edifícios públicos para estacionamiento sin cobro</t>
  </si>
  <si>
    <t>Edifícios públicos para estacionamiento con cobro</t>
  </si>
  <si>
    <t>En la vía, gratuito</t>
  </si>
  <si>
    <t>% total vías</t>
  </si>
  <si>
    <t>Total en la vía</t>
  </si>
  <si>
    <t>17. Reglamentación de servicios de transporte público</t>
  </si>
  <si>
    <t>19. Capacidad y ocupación de los vehículos de transporte público</t>
  </si>
  <si>
    <t>21. Tarifas de transporte público</t>
  </si>
  <si>
    <t>22. Costos e recaudación</t>
  </si>
  <si>
    <t>Costo promedio</t>
  </si>
  <si>
    <t>16. Política de estacionamiento</t>
  </si>
  <si>
    <t>23. Eficiencia energetica de cada modo</t>
  </si>
  <si>
    <t>24. Emisión de contaminantes por tipo de combustible</t>
  </si>
  <si>
    <t>5. Sistema vial urbano</t>
  </si>
  <si>
    <t>Prohibido (en las vías)</t>
  </si>
  <si>
    <t>$ por hora</t>
  </si>
  <si>
    <t>(veh/hora)</t>
  </si>
  <si>
    <t xml:space="preserve">Km </t>
  </si>
  <si>
    <t>O3</t>
  </si>
  <si>
    <t>Ozono</t>
  </si>
  <si>
    <t>Siglas</t>
  </si>
  <si>
    <t>Nombre</t>
  </si>
  <si>
    <t>Monóxido de carbono</t>
  </si>
  <si>
    <t>Óxidos de nitrógeno</t>
  </si>
  <si>
    <t>Óxidos de azufre</t>
  </si>
  <si>
    <t>Partículas &lt; 10 micras</t>
  </si>
  <si>
    <t xml:space="preserve">25. Grados de contaminación del aire </t>
  </si>
  <si>
    <t>pesos</t>
  </si>
  <si>
    <t>Municipalidad</t>
  </si>
  <si>
    <t>Urbanizada</t>
  </si>
  <si>
    <t>Tabla especial sobre la área metropolitana y sus municipalidades</t>
  </si>
  <si>
    <t>Población</t>
  </si>
  <si>
    <t>Área (km2)</t>
  </si>
  <si>
    <t xml:space="preserve">Área metropolitana </t>
  </si>
  <si>
    <t>Ingreso mensual</t>
  </si>
  <si>
    <t>Salarios minimos</t>
  </si>
  <si>
    <t>Área metropolitana</t>
  </si>
  <si>
    <t>(marcar acá el nombre de la área a que corresponden los datos llenados en las tablas siguientes)</t>
  </si>
  <si>
    <t>Fijos</t>
  </si>
  <si>
    <t>Variables</t>
  </si>
  <si>
    <t>sub total A</t>
  </si>
  <si>
    <t>sub total B</t>
  </si>
  <si>
    <t>Costos anuales</t>
  </si>
  <si>
    <t>26. Accidentes de tránsito</t>
  </si>
  <si>
    <t>Flota de vehículos</t>
  </si>
  <si>
    <t>Autos particulares</t>
  </si>
  <si>
    <t>NOTAS</t>
  </si>
  <si>
    <t>Impuestos y costos</t>
  </si>
  <si>
    <t>32. Valor del patrimonio público de vías</t>
  </si>
  <si>
    <t>Datos generales de la área</t>
  </si>
  <si>
    <t>Flota</t>
  </si>
  <si>
    <t>&lt; 7</t>
  </si>
  <si>
    <t>7 a 9,7</t>
  </si>
  <si>
    <t>&gt; 9,7</t>
  </si>
  <si>
    <t>&lt; 2,10</t>
  </si>
  <si>
    <t xml:space="preserve"> 2,50 o más </t>
  </si>
  <si>
    <t>2,11 a 2,49</t>
  </si>
  <si>
    <t>Edad promedio de la flota real (años)</t>
  </si>
  <si>
    <t>GLP             (Gas Licuado de Petróleo)</t>
  </si>
  <si>
    <t>GNV (Gas Natural)</t>
  </si>
  <si>
    <t>Autopista Norte (Desde Calle 80 (Los Héroes) Hasta Calle 170)</t>
  </si>
  <si>
    <t>Vías rápidas</t>
  </si>
  <si>
    <t>Avenida El Dorado (Desde Carrera 43 Hasta Carrera 93)</t>
  </si>
  <si>
    <t>NQS (Desde Calle 3 Hasta la Calle 92)</t>
  </si>
  <si>
    <t>Longitud Total de vías rápidas</t>
  </si>
  <si>
    <t>Calle 10 (Entre la Carrera 3 y 10)</t>
  </si>
  <si>
    <t>Calle 11 (Entre la Carrera 3 y 10)</t>
  </si>
  <si>
    <t>Usaquén</t>
  </si>
  <si>
    <t>La veracruz hasta la 10</t>
  </si>
  <si>
    <t>Calle 14 entre Carrera 13 y 7</t>
  </si>
  <si>
    <t>CALLES PEATONALES</t>
  </si>
  <si>
    <t>La concentración de calles peatonales exclusivas se da principalmente en el centro de la ciudad. Estas son:</t>
  </si>
  <si>
    <t>Los datos de autobus privado se obtuvo de la base de datos de la Secretaría Distrital de Movilidad y se agruparon en las siguientes clases:</t>
  </si>
  <si>
    <t>Minibus</t>
  </si>
  <si>
    <t xml:space="preserve">Total flota </t>
  </si>
  <si>
    <t>CLASES</t>
  </si>
  <si>
    <t>NÚMERO</t>
  </si>
  <si>
    <t>% km vías</t>
  </si>
  <si>
    <t>Victimas</t>
  </si>
  <si>
    <t xml:space="preserve">   Con víctimas fatales</t>
  </si>
  <si>
    <t xml:space="preserve">   Con heridos </t>
  </si>
  <si>
    <t>Fatales</t>
  </si>
  <si>
    <t>28. Víctimas por modo de tranporte</t>
  </si>
  <si>
    <t>29. Impuestos y tasas</t>
  </si>
  <si>
    <t>30. Costos de energía</t>
  </si>
  <si>
    <t>31. Costos anuales de utilización de vehículos individuales</t>
  </si>
  <si>
    <t>33. Valor del patrimonio de vehículos de uso público</t>
  </si>
  <si>
    <t>34. Valor del patrimonio de vehículos de uso privado</t>
  </si>
  <si>
    <t>27. Muertos y heridos en accidentes</t>
  </si>
  <si>
    <t>Base: Dec/2007</t>
  </si>
  <si>
    <t>año de 2007</t>
  </si>
  <si>
    <t>20. Trabajadores en transporte público</t>
  </si>
  <si>
    <t>viajes de personas/día</t>
  </si>
  <si>
    <t xml:space="preserve">Lista de tópicos y tablas </t>
  </si>
  <si>
    <t xml:space="preserve">1. Superficie </t>
  </si>
  <si>
    <t>Superficie</t>
  </si>
  <si>
    <t>Ómnibus</t>
  </si>
  <si>
    <t>Clasificación de vehículos</t>
  </si>
  <si>
    <t>Autobús (uso privado)</t>
  </si>
  <si>
    <t>Taxi de uso individual</t>
  </si>
  <si>
    <t>12. Tiempos y distancias promedios</t>
  </si>
  <si>
    <t>Urbana (ocupación real)</t>
  </si>
  <si>
    <t xml:space="preserve">Rural </t>
  </si>
  <si>
    <t>Combi/Van</t>
  </si>
  <si>
    <t>Minutos/viaje</t>
  </si>
  <si>
    <t>km/viaje</t>
  </si>
  <si>
    <t>Empresas (cantidad)</t>
  </si>
  <si>
    <t>Otras tarifas ($)</t>
  </si>
  <si>
    <t>Licencia de circulación</t>
  </si>
  <si>
    <t xml:space="preserve">Archivo de datos de las ciudades de la red </t>
  </si>
  <si>
    <t xml:space="preserve">  Vagones de tren</t>
  </si>
  <si>
    <t xml:space="preserve">  Vagones de metro</t>
  </si>
  <si>
    <t xml:space="preserve">  Vagones de tranvía</t>
  </si>
  <si>
    <t>Tipo de transporte</t>
  </si>
  <si>
    <t>Hora punta</t>
  </si>
  <si>
    <t>Tipo de estacionamiento</t>
  </si>
  <si>
    <t>18. Oferta de servicios de transporte publico con rutas fijas</t>
  </si>
  <si>
    <t>Frecuencia hora punta am.</t>
  </si>
  <si>
    <t>Tercera edad</t>
  </si>
  <si>
    <t>Taxi colectivo</t>
  </si>
  <si>
    <t xml:space="preserve">  Usuario de taxi individual</t>
  </si>
  <si>
    <t xml:space="preserve">  Usuarios de autos</t>
  </si>
  <si>
    <t xml:space="preserve">  Usuarios de motocicleta</t>
  </si>
  <si>
    <t xml:space="preserve">  Usuarios de ciclotaxi</t>
  </si>
  <si>
    <t xml:space="preserve">  Usuarios de jeeps</t>
  </si>
  <si>
    <t xml:space="preserve">  Usuarios de combis/vans</t>
  </si>
  <si>
    <t xml:space="preserve">  Usuarios de microbus</t>
  </si>
  <si>
    <t xml:space="preserve">  Usuarios de autobús público</t>
  </si>
  <si>
    <t xml:space="preserve">  Usuarios de tren</t>
  </si>
  <si>
    <t xml:space="preserve">  Usuarios de metro</t>
  </si>
  <si>
    <t xml:space="preserve">  Usuarios de tranvía</t>
  </si>
  <si>
    <t xml:space="preserve">  Usuarios de transporte escolar</t>
  </si>
  <si>
    <t xml:space="preserve">  Usuarios de autobus privado</t>
  </si>
  <si>
    <t xml:space="preserve">  Peatones</t>
  </si>
  <si>
    <t>Tipo de víctima</t>
  </si>
  <si>
    <t>Tipo</t>
  </si>
  <si>
    <t>Seguro obligatorio</t>
  </si>
  <si>
    <t>Flota en operación real</t>
  </si>
  <si>
    <t>Tipo de accidente</t>
  </si>
  <si>
    <t>Bogotá</t>
  </si>
  <si>
    <t>Cajicá</t>
  </si>
  <si>
    <t>Chía</t>
  </si>
  <si>
    <t>Cota</t>
  </si>
  <si>
    <t>Funza</t>
  </si>
  <si>
    <t>La Calera</t>
  </si>
  <si>
    <t>Mosquera</t>
  </si>
  <si>
    <t>Soacha</t>
  </si>
  <si>
    <t>Sopó</t>
  </si>
  <si>
    <t>SI</t>
  </si>
  <si>
    <t>Urbano</t>
  </si>
  <si>
    <t>No es reglamentado</t>
  </si>
  <si>
    <t>Estatal</t>
  </si>
  <si>
    <t>Nacional y Distrital</t>
  </si>
  <si>
    <t>Empresa privada</t>
  </si>
  <si>
    <t>Operador autónomo</t>
  </si>
  <si>
    <t>Privada</t>
  </si>
  <si>
    <t>Habilitación - Distrito</t>
  </si>
  <si>
    <t>NO</t>
  </si>
  <si>
    <t>Homologación dada por Ministerio de Transporte</t>
  </si>
  <si>
    <t>SI - Sujeto a Horarios</t>
  </si>
  <si>
    <t>SI - Sujeto a Rutas</t>
  </si>
  <si>
    <t>Nacional</t>
  </si>
  <si>
    <t>Habilitación - Ministerio</t>
  </si>
  <si>
    <t>Homologación dada por el Ministerio de Transporte</t>
  </si>
  <si>
    <t>SI- Sujeto a Horarios</t>
  </si>
  <si>
    <t>Interno $</t>
  </si>
  <si>
    <t>Sin información</t>
  </si>
  <si>
    <t>"Completo"</t>
  </si>
  <si>
    <t>Externo</t>
  </si>
  <si>
    <t>X</t>
  </si>
  <si>
    <t>RUTAS DE TRANSMILENIO</t>
  </si>
  <si>
    <t>B1</t>
  </si>
  <si>
    <t>D3</t>
  </si>
  <si>
    <t>C4</t>
  </si>
  <si>
    <t>B5</t>
  </si>
  <si>
    <t>Servicios corrientes</t>
  </si>
  <si>
    <t>Servicios expresos</t>
  </si>
  <si>
    <t>B10</t>
  </si>
  <si>
    <t>B70</t>
  </si>
  <si>
    <t>B72</t>
  </si>
  <si>
    <t>B73</t>
  </si>
  <si>
    <t>B13</t>
  </si>
  <si>
    <t>B53</t>
  </si>
  <si>
    <t>B61</t>
  </si>
  <si>
    <t>B71</t>
  </si>
  <si>
    <t>B50</t>
  </si>
  <si>
    <t>B74</t>
  </si>
  <si>
    <t>B14</t>
  </si>
  <si>
    <t>B52</t>
  </si>
  <si>
    <t>B11</t>
  </si>
  <si>
    <t>B54</t>
  </si>
  <si>
    <t>B12</t>
  </si>
  <si>
    <t>C15</t>
  </si>
  <si>
    <t>C17</t>
  </si>
  <si>
    <t>C19</t>
  </si>
  <si>
    <t>C16</t>
  </si>
  <si>
    <t>C71</t>
  </si>
  <si>
    <t>D20</t>
  </si>
  <si>
    <t>D51</t>
  </si>
  <si>
    <t>D60</t>
  </si>
  <si>
    <t>D50</t>
  </si>
  <si>
    <t>LONGITUD PROMEDIO IDA Y VUELTA</t>
  </si>
  <si>
    <t>Los datos de longitud de rutas de Transmilenio se obtuvieron con mediciones de cada ruta como lo muestra la gráfica a continuación:</t>
  </si>
  <si>
    <t>Nombre estación</t>
  </si>
  <si>
    <t>Escuela</t>
  </si>
  <si>
    <t>Bosque</t>
  </si>
  <si>
    <t>Corpas</t>
  </si>
  <si>
    <t>Carrefour</t>
  </si>
  <si>
    <t>Fontibón</t>
  </si>
  <si>
    <t>Sto. Tomás</t>
  </si>
  <si>
    <t>IDRD</t>
  </si>
  <si>
    <t>Puente Aranda</t>
  </si>
  <si>
    <t>Kennedy</t>
  </si>
  <si>
    <t>Cazucá</t>
  </si>
  <si>
    <t>Sony</t>
  </si>
  <si>
    <t>Tunal</t>
  </si>
  <si>
    <t>PM 10[μg/m3]</t>
  </si>
  <si>
    <t>PROMEDIO</t>
  </si>
  <si>
    <t>El promedio de emisiones de SO2 se calculó como el promedio anual de los máximos presentados en las estaciones.</t>
  </si>
  <si>
    <t>ppb</t>
  </si>
  <si>
    <t>S02[ppb]</t>
  </si>
  <si>
    <t>NO2 ppb</t>
  </si>
  <si>
    <t>MAVDT</t>
  </si>
  <si>
    <t>El promedio de emisiones de PM10 se calculó como el promedio para 24 horas de los máximos presentados en las estaciones.</t>
  </si>
  <si>
    <t>CO ppm</t>
  </si>
  <si>
    <t>El promedio de emisiones de CO de 1 hora se calculó como el promedio del mes de diciembre de 2007 de los máximos presentados en las estaciones.</t>
  </si>
  <si>
    <t>El promedio de emisiones de O3 de máximos de 1 hora se calculó como el promedio del mes de diciembre de 2007 de los máximos presentados en las estaciones.</t>
  </si>
  <si>
    <t>D70</t>
  </si>
  <si>
    <t>D21</t>
  </si>
  <si>
    <t>D22</t>
  </si>
  <si>
    <t>D26</t>
  </si>
  <si>
    <t>F23</t>
  </si>
  <si>
    <t>F60</t>
  </si>
  <si>
    <t>Longitud (Km)</t>
  </si>
  <si>
    <t>Destino</t>
  </si>
  <si>
    <t>Portal Américas</t>
  </si>
  <si>
    <t>Portal Norte</t>
  </si>
  <si>
    <t>Portal Tunal</t>
  </si>
  <si>
    <t>Portal 80</t>
  </si>
  <si>
    <t>Tercer Milenio</t>
  </si>
  <si>
    <t>Portal Suba</t>
  </si>
  <si>
    <t>Portal del Sur</t>
  </si>
  <si>
    <t>Auto Norte</t>
  </si>
  <si>
    <t>Caracas</t>
  </si>
  <si>
    <t>Calle 80</t>
  </si>
  <si>
    <t>Américas</t>
  </si>
  <si>
    <t>NQS</t>
  </si>
  <si>
    <t>Suba</t>
  </si>
  <si>
    <t>Cll 80</t>
  </si>
  <si>
    <t>Cra 10</t>
  </si>
  <si>
    <t>Cll 92</t>
  </si>
  <si>
    <t>Portal Sur</t>
  </si>
  <si>
    <t>Portal Usme</t>
  </si>
  <si>
    <t xml:space="preserve">Origen </t>
  </si>
  <si>
    <t>Las Aguas</t>
  </si>
  <si>
    <t>Banderas</t>
  </si>
  <si>
    <t>Santa Isabel</t>
  </si>
  <si>
    <t>Av. Dorado</t>
  </si>
  <si>
    <t>Jimenez</t>
  </si>
  <si>
    <t>Valor Pasaje (subida)</t>
  </si>
  <si>
    <t>Valor Pasaje (bajada)</t>
  </si>
  <si>
    <t>Tipo de Vehiculo</t>
  </si>
  <si>
    <t>Cantidad de Vehículos</t>
  </si>
  <si>
    <t>Horarios en los que se presta el servicio</t>
  </si>
  <si>
    <t>Capacidad Promedio Vehículos</t>
  </si>
  <si>
    <t>Tiempo de Recorrido Subida (minutos)</t>
  </si>
  <si>
    <t>Tiempo de Recorrido Bajada (minutos)</t>
  </si>
  <si>
    <t>Intervalo de salida en hora pico (minutos)</t>
  </si>
  <si>
    <t>Intervalo de salida en hora valle (minutos)</t>
  </si>
  <si>
    <t>Usaquen</t>
  </si>
  <si>
    <t xml:space="preserve">Cerro Norte - Barrio Nuevo </t>
  </si>
  <si>
    <t xml:space="preserve">Jeeps </t>
  </si>
  <si>
    <t>04:30 - 03:30</t>
  </si>
  <si>
    <t>*12</t>
  </si>
  <si>
    <t>Santa Cecilia</t>
  </si>
  <si>
    <t>05:00 - 24:00</t>
  </si>
  <si>
    <t>*15</t>
  </si>
  <si>
    <t>15-20</t>
  </si>
  <si>
    <t>Soratama</t>
  </si>
  <si>
    <t>10:00 - 23:00</t>
  </si>
  <si>
    <t>*20</t>
  </si>
  <si>
    <t>Codito</t>
  </si>
  <si>
    <t>14:00 - 23:00</t>
  </si>
  <si>
    <t>*31</t>
  </si>
  <si>
    <t>Chapinero</t>
  </si>
  <si>
    <t>Bosque Calderon</t>
  </si>
  <si>
    <t xml:space="preserve">Carros particulares y taxis </t>
  </si>
  <si>
    <t>El Paraiso</t>
  </si>
  <si>
    <t>17:00 - 23:00</t>
  </si>
  <si>
    <t>Usme</t>
  </si>
  <si>
    <t>El Destino</t>
  </si>
  <si>
    <t xml:space="preserve">Camionetas Dodge </t>
  </si>
  <si>
    <t>05:30 - 18:00</t>
  </si>
  <si>
    <t>20-30</t>
  </si>
  <si>
    <t>Ciudad Bolivar</t>
  </si>
  <si>
    <t>Mochuelo Alto, bajo - pasquilla</t>
  </si>
  <si>
    <t>04:00 - 23:00</t>
  </si>
  <si>
    <t>20-40</t>
  </si>
  <si>
    <t>Potosi, Arborizadora alta, Jerusalen</t>
  </si>
  <si>
    <t>Colectivos y Carros particulares</t>
  </si>
  <si>
    <t>05:00 - 01:00</t>
  </si>
  <si>
    <t>20 C - 5 VP</t>
  </si>
  <si>
    <t>El Tanque, Arborizadora Alta, Media y Baja</t>
  </si>
  <si>
    <t>Colectivos</t>
  </si>
  <si>
    <t>*23</t>
  </si>
  <si>
    <t>Tres Reyes, Altos de Cazuca</t>
  </si>
  <si>
    <t xml:space="preserve">Vans </t>
  </si>
  <si>
    <t>05:00 - 21:00</t>
  </si>
  <si>
    <t>San Isidro, Tres Reyes, Casaloma, Santo Domingo</t>
  </si>
  <si>
    <t xml:space="preserve">Busetas </t>
  </si>
  <si>
    <t>04:00 - 01:00</t>
  </si>
  <si>
    <t>Juan Pablo Segundo</t>
  </si>
  <si>
    <t>**9</t>
  </si>
  <si>
    <t>Villa Gloria</t>
  </si>
  <si>
    <t xml:space="preserve">Carros particulares </t>
  </si>
  <si>
    <t>*8</t>
  </si>
  <si>
    <t>Perdomo</t>
  </si>
  <si>
    <t>Cazuca - Sierra Morena</t>
  </si>
  <si>
    <t>05:00 - 23:00</t>
  </si>
  <si>
    <t>Santo Domingo, Mezeta, Julio Rincon</t>
  </si>
  <si>
    <t>Colectivos y Vans</t>
  </si>
  <si>
    <t>Bilbao</t>
  </si>
  <si>
    <t xml:space="preserve">Despues de las 6 pm </t>
  </si>
  <si>
    <t xml:space="preserve">Lisboa, Tibabuyes, Villa Gloria </t>
  </si>
  <si>
    <t xml:space="preserve">Noche </t>
  </si>
  <si>
    <t>Caracas, Marzo 2010  -   Dudas: eavas@uol.com.br</t>
  </si>
  <si>
    <t xml:space="preserve">Base: Dec/2007 </t>
  </si>
  <si>
    <r>
      <t>Municipalidad</t>
    </r>
    <r>
      <rPr>
        <sz val="12"/>
        <rFont val="Roboto Bold"/>
      </rPr>
      <t xml:space="preserve"> </t>
    </r>
    <r>
      <rPr>
        <vertAlign val="superscript"/>
        <sz val="12"/>
        <color indexed="57"/>
        <rFont val="Roboto Bold"/>
      </rPr>
      <t>(1)</t>
    </r>
  </si>
  <si>
    <t>promedio / persona</t>
  </si>
  <si>
    <t>Volver al índice</t>
  </si>
  <si>
    <r>
      <rPr>
        <sz val="12"/>
        <color indexed="57"/>
        <rFont val="Roboto Bold"/>
      </rPr>
      <t xml:space="preserve"> A)</t>
    </r>
    <r>
      <rPr>
        <sz val="12"/>
        <rFont val="Roboto Regular"/>
      </rPr>
      <t xml:space="preserve"> Las tablas siguientes deben ser llenadas para el total de la área metropolitana (si hay datos compatibles, por ejemplo de una encuesta OD) o por municipalidad, con prioridad para la ciudad central más importante</t>
    </r>
  </si>
  <si>
    <r>
      <rPr>
        <sz val="12"/>
        <color indexed="57"/>
        <rFont val="Roboto Regular"/>
      </rPr>
      <t>B)</t>
    </r>
    <r>
      <rPr>
        <sz val="12"/>
        <rFont val="Roboto Regular"/>
      </rPr>
      <t xml:space="preserve"> Por favor NO cambie la estructura (líneas y columnas) ni la posición de las tablas para facilitar la sistematización de los datos; utilice los campos "otros" existentes para informar datos que non caben en las otras células y explique lo que sea necesario por debajo de la tabla. En casos de necesidad real haga su própria tabla en el lado derecho de la página</t>
    </r>
  </si>
  <si>
    <r>
      <rPr>
        <sz val="14"/>
        <color indexed="30"/>
        <rFont val="Roboto Regular"/>
      </rPr>
      <t xml:space="preserve">1. </t>
    </r>
    <r>
      <rPr>
        <sz val="14"/>
        <rFont val="Roboto Regular"/>
      </rPr>
      <t xml:space="preserve">Superficie </t>
    </r>
  </si>
  <si>
    <r>
      <rPr>
        <sz val="14"/>
        <color indexed="30"/>
        <rFont val="Roboto Regular"/>
      </rPr>
      <t>2.</t>
    </r>
    <r>
      <rPr>
        <sz val="14"/>
        <rFont val="Roboto Regular"/>
      </rPr>
      <t xml:space="preserve"> Población</t>
    </r>
  </si>
  <si>
    <r>
      <rPr>
        <sz val="14"/>
        <color indexed="30"/>
        <rFont val="Roboto Regular"/>
      </rPr>
      <t xml:space="preserve">3. </t>
    </r>
    <r>
      <rPr>
        <sz val="14"/>
        <rFont val="Roboto Regular"/>
      </rPr>
      <t>Empleos</t>
    </r>
  </si>
  <si>
    <t>Subtotal formales</t>
  </si>
  <si>
    <t>Informal (estimativa)</t>
  </si>
  <si>
    <r>
      <rPr>
        <sz val="14"/>
        <color indexed="30"/>
        <rFont val="Roboto Regular"/>
      </rPr>
      <t xml:space="preserve">4. </t>
    </r>
    <r>
      <rPr>
        <sz val="14"/>
        <rFont val="Roboto Regular"/>
      </rPr>
      <t>Ingreso promedio y PIB</t>
    </r>
  </si>
  <si>
    <t>Salario minimo (pesos)</t>
  </si>
  <si>
    <t>Pesos/mes</t>
  </si>
  <si>
    <t xml:space="preserve">Ingreso individual </t>
  </si>
  <si>
    <r>
      <t xml:space="preserve">PIB local o regional </t>
    </r>
    <r>
      <rPr>
        <vertAlign val="superscript"/>
        <sz val="12"/>
        <color indexed="57"/>
        <rFont val="Roboto Regular"/>
      </rPr>
      <t>(1)</t>
    </r>
  </si>
  <si>
    <t>Tasa de cámbio (1 U$ =)</t>
  </si>
  <si>
    <r>
      <rPr>
        <sz val="10"/>
        <color indexed="30"/>
        <rFont val="Roboto Regular"/>
      </rPr>
      <t xml:space="preserve">NOTA: </t>
    </r>
    <r>
      <rPr>
        <sz val="10"/>
        <rFont val="Roboto Regular"/>
      </rPr>
      <t xml:space="preserve"> LEGALEMENTE NO HAY ÁREA METROPOLITANA. SIN EMBARGO, SE ESTA CONSOLIDANDO UN ÁREA CIUDAD-REGIÓN CON LOS MUNICIPIOS VECINOS</t>
    </r>
  </si>
  <si>
    <r>
      <t xml:space="preserve">FUENTE: </t>
    </r>
    <r>
      <rPr>
        <sz val="10"/>
        <rFont val="Roboto Regular"/>
      </rPr>
      <t xml:space="preserve">MINISTERIO DE TRANSPORTE </t>
    </r>
  </si>
  <si>
    <r>
      <t xml:space="preserve">FUENTE: </t>
    </r>
    <r>
      <rPr>
        <sz val="10"/>
        <rFont val="Roboto Regular"/>
      </rPr>
      <t>DEPARTAMENTO ADMINISTRATIVO NACIONAL DE ESTADÍSTICA (DANE)</t>
    </r>
  </si>
  <si>
    <t>LOS MUNICIPIOS PRESENTADOS EN ESTE CUADRO SON AQUELLOS QUE TIENEN POSIBILIDADES DE CONURBACIÓN CON BOGOTÁ. NO OBSTANTE SEGÚN EL ESTUDIO "DE LAS CIUDADES A LAS REGIONES" SE PRESENTA UN ÁREA MAYOR CON LOS SIGUIENTES MUNICIPIOS: BOJACÁ, CÁQUEZA, CHIPAQUE, EL ROSAL, FACATATIVÁ, FUSAGASUGÁ, GACHANCIPÁ, GRANADA, MADRID, SAN ANTONIO DEL TEQUENDAMA, SESQUILÉ, SIBATÉ, SILVANIA, SUBACHOQUE, TABIO, TENJO, TONCANCIPÁ, ZIPACÓN Y ZIPAQUIRÁ.
ESTOS OCHO MUNICIPIOS ANALIZADOS HACEN PARTE DE LOS 17 ENCUESTADOS POR LA ENCUESTA DE MOVILIDAD REALIZADA PARA BOGOTÁ EN EL AÑO 2005. FUENTE: SECRETARÍA DISTRITAL DE MOVILIDAD.
EL REGISTRO DE VEHÍCULOS ES NACIONAL O SEA QUE CUALQUIER VEHÍCULO PUEDE ESTAR CIRCULANDO EN CUALQUIER CIUDAD. UNA EXEPCICÓN ES EL TRANSPORTE PÚBLICO EN LO QUE SE REFIERE A BUSES
BUSETAS, MICROBUSES Y TAXIS DE USO INDIVIDUAL EN LA CIUDAD (HAY UN GRUPO DE TAXIS ESPECIALES ATORIZADOS PARA OPERACIÓN NACIONAL).</t>
  </si>
  <si>
    <r>
      <t xml:space="preserve">Siguiente   </t>
    </r>
    <r>
      <rPr>
        <sz val="12"/>
        <color indexed="30"/>
        <rFont val="Wingdings"/>
      </rPr>
      <t></t>
    </r>
  </si>
  <si>
    <r>
      <rPr>
        <sz val="10"/>
        <color indexed="30"/>
        <rFont val="Roboto Regular"/>
      </rPr>
      <t xml:space="preserve">FUENTE: </t>
    </r>
    <r>
      <rPr>
        <sz val="10"/>
        <rFont val="Roboto Regular"/>
      </rPr>
      <t>DANE. BALANCE DEL MERCADO LABORAL COLOMBIANO. SEGUNDO TRIMESTRE DE 2007</t>
    </r>
  </si>
  <si>
    <r>
      <rPr>
        <sz val="10"/>
        <color indexed="30"/>
        <rFont val="Roboto Regular"/>
      </rPr>
      <t>FUENTE</t>
    </r>
    <r>
      <rPr>
        <sz val="10"/>
        <color indexed="30"/>
        <rFont val="Roboto Regular"/>
      </rPr>
      <t>:</t>
    </r>
    <r>
      <rPr>
        <sz val="10"/>
        <rFont val="Roboto Regular"/>
      </rPr>
      <t xml:space="preserve"> www.bogota.gov.co</t>
    </r>
  </si>
  <si>
    <r>
      <rPr>
        <sz val="10"/>
        <color indexed="30"/>
        <rFont val="Roboto Regular"/>
      </rPr>
      <t>NOTA</t>
    </r>
    <r>
      <rPr>
        <sz val="10"/>
        <color indexed="30"/>
        <rFont val="Roboto Regular"/>
      </rPr>
      <t>:</t>
    </r>
    <r>
      <rPr>
        <sz val="10"/>
        <rFont val="Roboto Regular"/>
      </rPr>
      <t xml:space="preserve"> Legalmente no hay un área metropolitana. Sin embargo, se esta consolidadando un área Ciudad-Región con los municipios vecinos</t>
    </r>
  </si>
  <si>
    <r>
      <rPr>
        <sz val="10"/>
        <color indexed="30"/>
        <rFont val="Roboto Regular"/>
      </rPr>
      <t>NOTA:</t>
    </r>
    <r>
      <rPr>
        <sz val="10"/>
        <rFont val="Roboto Regular"/>
      </rPr>
      <t xml:space="preserve"> SOLO LA CIUDAD DE</t>
    </r>
  </si>
  <si>
    <t>(2) Fuente: - Decreto 4580 del 27 de Diciembre de 2006: por medio del cual se establece el salario mínimo y subsidio de transporte para el año 2007.</t>
  </si>
  <si>
    <t>(1) Corresponde a la ciudad de Bogotá. El dato se tomo de la tabla "PIB Departamental a Precios Corrientes 2000-2007"
 del DANE</t>
  </si>
  <si>
    <t>(3) Se obtiene tomando el PIB per cápita anual en pesos corrientes y dividiéndolo por los doce meses del año.</t>
  </si>
  <si>
    <t>(4) Banco de la República TRM . http://ddiscoverer.banrep.gov.co/discoverer/app/Se tomó el promedio anual para 2007</t>
  </si>
  <si>
    <t>(5) Fuente Ingreso individual: DANE. "Cuentas Departamentales por Habitante 2000-2006".</t>
  </si>
  <si>
    <t>(6)  El ingreso individual por mes en salarios mínimos, se calculó dividiendo el valor del PIB/Habitante en pesos corrientes
 por el valor del salario minimo. La fórmula usada se presenta a continuación:</t>
  </si>
  <si>
    <t xml:space="preserve"> 1.273.701 Pesos/Mes * 1 Mes</t>
  </si>
  <si>
    <t>Bogotá D.C</t>
  </si>
  <si>
    <t>= 2,6 Salarios mínimos
 por año</t>
  </si>
  <si>
    <t>(3)  carril segregado fisicamente del tráfico general.</t>
  </si>
  <si>
    <t>(2)  carril sencillo junto a la vereda.</t>
  </si>
  <si>
    <t>(1)  exclusivas de peatones.</t>
  </si>
  <si>
    <r>
      <t xml:space="preserve">  - Ciclovias </t>
    </r>
    <r>
      <rPr>
        <vertAlign val="superscript"/>
        <sz val="12"/>
        <color indexed="57"/>
        <rFont val="Roboto Regular"/>
      </rPr>
      <t>(3)</t>
    </r>
    <r>
      <rPr>
        <sz val="12"/>
        <rFont val="Roboto Regular"/>
      </rPr>
      <t xml:space="preserve">  </t>
    </r>
  </si>
  <si>
    <r>
      <t xml:space="preserve">  - Ciclocarriles </t>
    </r>
    <r>
      <rPr>
        <vertAlign val="superscript"/>
        <sz val="12"/>
        <color indexed="57"/>
        <rFont val="Roboto Regular"/>
      </rPr>
      <t>(2)</t>
    </r>
    <r>
      <rPr>
        <sz val="12"/>
        <rFont val="Roboto Regular"/>
      </rPr>
      <t xml:space="preserve"> </t>
    </r>
  </si>
  <si>
    <r>
      <t xml:space="preserve">Calles peatonales exclusivas </t>
    </r>
    <r>
      <rPr>
        <vertAlign val="superscript"/>
        <sz val="12"/>
        <color indexed="57"/>
        <rFont val="Roboto Regular"/>
      </rPr>
      <t>(1)</t>
    </r>
    <r>
      <rPr>
        <vertAlign val="superscript"/>
        <sz val="12"/>
        <rFont val="Roboto Regular"/>
      </rPr>
      <t xml:space="preserve"> </t>
    </r>
    <r>
      <rPr>
        <sz val="12"/>
        <rFont val="Roboto Regular"/>
      </rPr>
      <t>(km)</t>
    </r>
  </si>
  <si>
    <r>
      <rPr>
        <sz val="14"/>
        <color indexed="30"/>
        <rFont val="Roboto Regular"/>
      </rPr>
      <t xml:space="preserve">8. </t>
    </r>
    <r>
      <rPr>
        <sz val="14"/>
        <rFont val="Roboto Regular"/>
      </rPr>
      <t>Calles peatonales y ciclorutas</t>
    </r>
  </si>
  <si>
    <r>
      <t xml:space="preserve">Otros </t>
    </r>
    <r>
      <rPr>
        <vertAlign val="superscript"/>
        <sz val="12"/>
        <color indexed="57"/>
        <rFont val="Roboto Regular"/>
      </rPr>
      <t>(1)</t>
    </r>
  </si>
  <si>
    <t>CANTIDAD ESTIMADA TOTAL DE PREFERENCIA VIAL=16</t>
  </si>
  <si>
    <r>
      <rPr>
        <sz val="14"/>
        <color indexed="30"/>
        <rFont val="Roboto Regular"/>
      </rPr>
      <t xml:space="preserve">7. </t>
    </r>
    <r>
      <rPr>
        <sz val="14"/>
        <rFont val="Roboto Regular"/>
      </rPr>
      <t>Preferencia vial al transporte público en buses</t>
    </r>
  </si>
  <si>
    <r>
      <rPr>
        <sz val="14"/>
        <color indexed="30"/>
        <rFont val="Roboto Regular"/>
      </rPr>
      <t xml:space="preserve">6. </t>
    </r>
    <r>
      <rPr>
        <sz val="14"/>
        <rFont val="Roboto Regular"/>
      </rPr>
      <t>Intersecciones con semáforos</t>
    </r>
  </si>
  <si>
    <t>(3)  longitud de vías que el transporte público utiliza; diverso de la longitud de líneas, que está en la tabla 18.</t>
  </si>
  <si>
    <t>(2)  promedio (ponderado por la longitud) de las vías.</t>
  </si>
  <si>
    <t>(1)  incluir parte urbana de las carreteras que atraviesan el área.</t>
  </si>
  <si>
    <r>
      <t xml:space="preserve">Vías utilizadas por el transporte público (km) </t>
    </r>
    <r>
      <rPr>
        <vertAlign val="superscript"/>
        <sz val="12"/>
        <color indexed="57"/>
        <rFont val="Roboto Regular"/>
      </rPr>
      <t>(3)</t>
    </r>
  </si>
  <si>
    <t>Definiciones</t>
  </si>
  <si>
    <r>
      <t xml:space="preserve">Carriles </t>
    </r>
    <r>
      <rPr>
        <vertAlign val="superscript"/>
        <sz val="12"/>
        <color indexed="57"/>
        <rFont val="Roboto Regular"/>
      </rPr>
      <t>(2)</t>
    </r>
  </si>
  <si>
    <r>
      <t xml:space="preserve">Clase de vía urbana </t>
    </r>
    <r>
      <rPr>
        <vertAlign val="superscript"/>
        <sz val="12"/>
        <color indexed="57"/>
        <rFont val="Roboto Regular"/>
      </rPr>
      <t>(1)</t>
    </r>
  </si>
  <si>
    <r>
      <rPr>
        <sz val="14"/>
        <color indexed="30"/>
        <rFont val="Roboto Regular"/>
      </rPr>
      <t xml:space="preserve">5. </t>
    </r>
    <r>
      <rPr>
        <sz val="14"/>
        <rFont val="Roboto Regular"/>
      </rPr>
      <t>Sistema vial urbano</t>
    </r>
  </si>
  <si>
    <r>
      <rPr>
        <sz val="10"/>
        <color indexed="30"/>
        <rFont val="Roboto Regular"/>
      </rPr>
      <t>FUENTE:</t>
    </r>
    <r>
      <rPr>
        <sz val="10"/>
        <rFont val="Roboto Regular"/>
      </rPr>
      <t xml:space="preserve"> IDU</t>
    </r>
  </si>
  <si>
    <r>
      <t xml:space="preserve">NOTA: </t>
    </r>
    <r>
      <rPr>
        <sz val="10"/>
        <rFont val="Roboto Regular"/>
      </rPr>
      <t>EL NÚMERO DE CARRILES SE DA POR SENTIDO</t>
    </r>
  </si>
  <si>
    <r>
      <rPr>
        <sz val="10"/>
        <color indexed="30"/>
        <rFont val="Roboto Regular"/>
      </rPr>
      <t xml:space="preserve">FUENTE: </t>
    </r>
    <r>
      <rPr>
        <sz val="10"/>
        <rFont val="Roboto Regular"/>
      </rPr>
      <t>INSTITUTO DE DESARROLLO URBANO IDU</t>
    </r>
  </si>
  <si>
    <t>Adoptados percentuales de la celdas N5 a N7, sobre el total informado</t>
  </si>
  <si>
    <t xml:space="preserve">RED DE CICLORUTAS. Fuente: Alcaldía Mayor de Bogotá.
</t>
  </si>
  <si>
    <t xml:space="preserve">Falta Usaquén </t>
  </si>
  <si>
    <r>
      <rPr>
        <sz val="10"/>
        <color indexed="57"/>
        <rFont val="Roboto Regular"/>
      </rPr>
      <t xml:space="preserve"> </t>
    </r>
    <r>
      <rPr>
        <sz val="10"/>
        <color indexed="30"/>
        <rFont val="Roboto Regular"/>
      </rPr>
      <t>FUENTE:</t>
    </r>
    <r>
      <rPr>
        <sz val="10"/>
        <rFont val="Roboto Regular"/>
      </rPr>
      <t xml:space="preserve"> INSTITUTO DE DESARROLLO URBANO - IDU</t>
    </r>
  </si>
  <si>
    <r>
      <t>5.</t>
    </r>
    <r>
      <rPr>
        <sz val="14"/>
        <rFont val="Roboto Regular"/>
      </rPr>
      <t xml:space="preserve"> Sistema Vial Urbano</t>
    </r>
  </si>
  <si>
    <t>Se escogieron las vías rápidas de acuerdo a las Definiciones previamente presentadas. En la ciudad existen tres vías que no tienen cruces a nivel (sin semáforos), de grande
 longitud para tránsito mixto y flujo elevado. Estas están pavimentadas y son las siguientes:</t>
  </si>
  <si>
    <t>El Subsistema Vial está compuesto por la malla vial arterial, intermedia y local. La malla vial arterial es la red de vías de mayor jerarquía, que actúa como soporte de la movilidad y la
 accesibilidad urbana y regional y de conexión con el resto del país. Igualmente, facilita la movilidad de mediana y larga distancia como elemento articulador a escala urbana. La malla vial intermedia está constituida por una serie de tramos viales que permean la retícula que conforma la malla vial arterial, sirviendo como alternativa de circulación. Permite el acceso y la fluidez de la ciudad a escala zonal. La malla vial local está conformada por los tramos viales cuya principal función es la de permitir la accesibilidad a las unidades de vivienda. La composición del Subsistema Vial es la siguiente: "</t>
  </si>
  <si>
    <r>
      <t xml:space="preserve">6. </t>
    </r>
    <r>
      <rPr>
        <sz val="14"/>
        <rFont val="Roboto Regular"/>
      </rPr>
      <t>Intersecciones con semáforos</t>
    </r>
  </si>
  <si>
    <r>
      <t xml:space="preserve">7. </t>
    </r>
    <r>
      <rPr>
        <sz val="14"/>
        <rFont val="Roboto Regular"/>
      </rPr>
      <t>Preferencia vial al transporte público en buses</t>
    </r>
  </si>
  <si>
    <r>
      <t>8.</t>
    </r>
    <r>
      <rPr>
        <sz val="14"/>
        <rFont val="Roboto Regular"/>
      </rPr>
      <t xml:space="preserve"> Calles peatonales y ciclorutas</t>
    </r>
  </si>
  <si>
    <t>La longitud total se calculó con base en el archivo geográfico suministrado por el IDU, se obtuvo una longitud total
 de 7.749,18 Km</t>
  </si>
  <si>
    <r>
      <rPr>
        <sz val="14"/>
        <color indexed="30"/>
        <rFont val="Roboto Regular"/>
      </rPr>
      <t xml:space="preserve">9. </t>
    </r>
    <r>
      <rPr>
        <sz val="14"/>
        <rFont val="Roboto Regular"/>
      </rPr>
      <t xml:space="preserve">Flota de vehículos </t>
    </r>
  </si>
  <si>
    <r>
      <t xml:space="preserve">  Otra energía </t>
    </r>
    <r>
      <rPr>
        <vertAlign val="superscript"/>
        <sz val="12"/>
        <color indexed="57"/>
        <rFont val="Roboto Regular"/>
      </rPr>
      <t>(5)</t>
    </r>
    <r>
      <rPr>
        <sz val="12"/>
        <color indexed="8"/>
        <rFont val="Roboto Regular"/>
      </rPr>
      <t xml:space="preserve"> </t>
    </r>
  </si>
  <si>
    <r>
      <t xml:space="preserve">  Taxis </t>
    </r>
    <r>
      <rPr>
        <vertAlign val="superscript"/>
        <sz val="12"/>
        <color indexed="57"/>
        <rFont val="Roboto Regular"/>
      </rPr>
      <t>(1)</t>
    </r>
    <r>
      <rPr>
        <sz val="12"/>
        <color indexed="30"/>
        <rFont val="Roboto Regular"/>
      </rPr>
      <t xml:space="preserve"> </t>
    </r>
  </si>
  <si>
    <t xml:space="preserve"> Sub total TI</t>
  </si>
  <si>
    <r>
      <t xml:space="preserve">  Taxis colectivos </t>
    </r>
    <r>
      <rPr>
        <vertAlign val="superscript"/>
        <sz val="12"/>
        <color indexed="57"/>
        <rFont val="Roboto Regular"/>
      </rPr>
      <t>(2)</t>
    </r>
  </si>
  <si>
    <t xml:space="preserve">  -  Standard</t>
  </si>
  <si>
    <t xml:space="preserve">  -  Articulados</t>
  </si>
  <si>
    <t xml:space="preserve">  -  Bi-articulados</t>
  </si>
  <si>
    <t xml:space="preserve">  Sub total transporte publico sobre 0umáticos</t>
  </si>
  <si>
    <t xml:space="preserve"> Sub total transporte público en rieles</t>
  </si>
  <si>
    <r>
      <t xml:space="preserve">Autobús (uso privado) </t>
    </r>
    <r>
      <rPr>
        <b/>
        <vertAlign val="superscript"/>
        <sz val="12"/>
        <color indexed="57"/>
        <rFont val="Roboto Regular"/>
      </rPr>
      <t>(3)</t>
    </r>
  </si>
  <si>
    <r>
      <t xml:space="preserve">Otros </t>
    </r>
    <r>
      <rPr>
        <b/>
        <vertAlign val="superscript"/>
        <sz val="12"/>
        <color indexed="57"/>
        <rFont val="Roboto Regular"/>
      </rPr>
      <t>(4)</t>
    </r>
  </si>
  <si>
    <t>(1)  taxis de uso individual</t>
  </si>
  <si>
    <t>(2)  autos para uso (pago) simultaneo de varias personas</t>
  </si>
  <si>
    <t>(3)  autobuses alquilados por empleadores</t>
  </si>
  <si>
    <t>(4)  vehículos especiales (fuera de las normas)</t>
  </si>
  <si>
    <t>(5)  especificar</t>
  </si>
  <si>
    <r>
      <rPr>
        <sz val="10"/>
        <color indexed="30"/>
        <rFont val="Roboto Regular"/>
      </rPr>
      <t>FUENTE:</t>
    </r>
    <r>
      <rPr>
        <sz val="10"/>
        <color indexed="57"/>
        <rFont val="Roboto Regular"/>
      </rPr>
      <t xml:space="preserve"> </t>
    </r>
    <r>
      <rPr>
        <sz val="10"/>
        <rFont val="Roboto Regular"/>
      </rPr>
      <t xml:space="preserve"> SECRETARIA DISTRITAL DE LA MOVILIDAD -SDM</t>
    </r>
  </si>
  <si>
    <r>
      <rPr>
        <sz val="10"/>
        <color indexed="30"/>
        <rFont val="Roboto Regular"/>
      </rPr>
      <t xml:space="preserve">FUENTE: </t>
    </r>
    <r>
      <rPr>
        <sz val="10"/>
        <rFont val="Roboto Regular"/>
      </rPr>
      <t xml:space="preserve"> TRANSPORTE PÚBLICO COLECTIVO CON BASE EN EL ESTUDIO PRELIMINAR SITP </t>
    </r>
  </si>
  <si>
    <r>
      <rPr>
        <sz val="10"/>
        <color indexed="30"/>
        <rFont val="Roboto Regular"/>
      </rPr>
      <t xml:space="preserve">FUENTE: </t>
    </r>
    <r>
      <rPr>
        <sz val="10"/>
        <rFont val="Roboto Regular"/>
      </rPr>
      <t>GGT. ESTUDIO BASE PARA EL SITP.</t>
    </r>
  </si>
  <si>
    <t>(7) No se cuenta con un número de vehículos de servicio escolar ya que estos vehículos están en una categoría junto con los vehículos de transporte especial - uso privado No se cuenta con información de cuántos vehículos están dedicados al moto taxismo, ciclo taxismo o cuántos prestan el servicio informal con jeeps, ya que este es un servicio no regulado por el estado y entra en la categoría de informal.</t>
  </si>
  <si>
    <t>Si bien se tiene un dato de estos vehículos, no se sabe cuántos de estos están dedicados exclusivamente al transporte escolar, ya 
que estos se catalogan como vehículos de servicio especial junto con los de turismo.</t>
  </si>
  <si>
    <t>(7)   considerando el área de la plataforma del vehículo</t>
  </si>
  <si>
    <t xml:space="preserve">(6)  tiempo caminando del origen hasta el vehículo </t>
  </si>
  <si>
    <t xml:space="preserve">(5)   viajes exclusivamente a pie </t>
  </si>
  <si>
    <r>
      <t xml:space="preserve">A pie </t>
    </r>
    <r>
      <rPr>
        <b/>
        <vertAlign val="superscript"/>
        <sz val="12"/>
        <color indexed="57"/>
        <rFont val="Roboto Regular"/>
      </rPr>
      <t>(5)</t>
    </r>
  </si>
  <si>
    <r>
      <t xml:space="preserve">a pie </t>
    </r>
    <r>
      <rPr>
        <vertAlign val="superscript"/>
        <sz val="12"/>
        <color indexed="57"/>
        <rFont val="Roboto Regular"/>
      </rPr>
      <t xml:space="preserve"> (6)</t>
    </r>
  </si>
  <si>
    <r>
      <t>Densidad dentro del vehículo (pers/m</t>
    </r>
    <r>
      <rPr>
        <vertAlign val="superscript"/>
        <sz val="12"/>
        <rFont val="Roboto Regular"/>
      </rPr>
      <t>2</t>
    </r>
    <r>
      <rPr>
        <sz val="12"/>
        <rFont val="Roboto Regular"/>
      </rPr>
      <t xml:space="preserve">) </t>
    </r>
    <r>
      <rPr>
        <vertAlign val="superscript"/>
        <sz val="12"/>
        <color indexed="57"/>
        <rFont val="Roboto Regular"/>
      </rPr>
      <t>(7)</t>
    </r>
  </si>
  <si>
    <r>
      <rPr>
        <sz val="14"/>
        <color indexed="30"/>
        <rFont val="Roboto Regular"/>
      </rPr>
      <t xml:space="preserve">12. </t>
    </r>
    <r>
      <rPr>
        <sz val="14"/>
        <rFont val="Roboto Regular"/>
      </rPr>
      <t>Tiempos y distancias promedios</t>
    </r>
  </si>
  <si>
    <t>(6)  Viajes exclusivamente a pie</t>
  </si>
  <si>
    <r>
      <t xml:space="preserve">A pie </t>
    </r>
    <r>
      <rPr>
        <b/>
        <vertAlign val="superscript"/>
        <sz val="12"/>
        <color indexed="57"/>
        <rFont val="Roboto Regular"/>
      </rPr>
      <t>(6)</t>
    </r>
  </si>
  <si>
    <r>
      <rPr>
        <sz val="14"/>
        <color indexed="30"/>
        <rFont val="Roboto Regular"/>
      </rPr>
      <t xml:space="preserve">11. </t>
    </r>
    <r>
      <rPr>
        <sz val="14"/>
        <rFont val="Roboto Regular"/>
      </rPr>
      <t>Recorridos por día, por modo</t>
    </r>
  </si>
  <si>
    <r>
      <rPr>
        <sz val="10"/>
        <color indexed="30"/>
        <rFont val="Roboto Regular"/>
      </rPr>
      <t>FUENTE:</t>
    </r>
    <r>
      <rPr>
        <sz val="10"/>
        <color indexed="30"/>
        <rFont val="Roboto Regular"/>
      </rPr>
      <t xml:space="preserve"> </t>
    </r>
    <r>
      <rPr>
        <sz val="10"/>
        <rFont val="Roboto Regular"/>
      </rPr>
      <t>PASAJEROS BUSES: SISTAU - SECRETARIA DE TRANSPORTE</t>
    </r>
  </si>
  <si>
    <t xml:space="preserve">  Sub total transporte publico sobre neumáticos</t>
  </si>
  <si>
    <r>
      <t xml:space="preserve">10. </t>
    </r>
    <r>
      <rPr>
        <sz val="14"/>
        <color indexed="8"/>
        <rFont val="Roboto Regular"/>
      </rPr>
      <t>Viajes de personas por día, por modo</t>
    </r>
  </si>
  <si>
    <r>
      <rPr>
        <sz val="10"/>
        <color indexed="30"/>
        <rFont val="Roboto Regular"/>
      </rPr>
      <t xml:space="preserve">FUENTE: </t>
    </r>
    <r>
      <rPr>
        <sz val="10"/>
        <rFont val="Roboto Regular"/>
      </rPr>
      <t>ENCUESTA DE MOVILIDAD 2005</t>
    </r>
  </si>
  <si>
    <r>
      <t>FUENTE:</t>
    </r>
    <r>
      <rPr>
        <sz val="10"/>
        <rFont val="Roboto Regular"/>
      </rPr>
      <t xml:space="preserve"> ENCUESTA DE MOVILIDAD 2005</t>
    </r>
  </si>
  <si>
    <t>El cálculo del número de viajes para el Transporte Público Colectivo se realizó con base en el porcentaje de flota asociada a cada tipo de combustible, provenientes de la hoja "Flota de vehículos". La tabla que se muestra a continuación da un porcentaje de flota por tipo de combustible y suponiendo una ocupación estándar por vehículo, se hizo la ponderación.</t>
  </si>
  <si>
    <t>PORCENTAJE DE FLOTA POR TIPO DE 
COMBUSTIBLE</t>
  </si>
  <si>
    <t xml:space="preserve">Para los táxis los parámetros se tomaron del estudio "Cálculo de la tarifa técnica para el servicio público de transporte individual en la ciudad".  STT. 2004. Documento GPT-05-04. Tabla 1. </t>
  </si>
  <si>
    <t>Adicionalmente a los taxis se les colocó un factor de 0,85 de disponibilidad del parque por día ya que existe la medida "pico y placa" que
 restringe su circulación uno o dos días a la semana.</t>
  </si>
  <si>
    <t>Para las bicicletas, vehículos de transporte escolar y autobuses privados, no se cuenta con el total de vehículos resgistrados, por ello se
 tomó la tabla de viajes diarios en la ciudad y se multiplicó por el número de kilómetros recorridos por día.</t>
  </si>
  <si>
    <r>
      <rPr>
        <sz val="14"/>
        <color indexed="30"/>
        <rFont val="Roboto Regular"/>
      </rPr>
      <t>13.</t>
    </r>
    <r>
      <rPr>
        <sz val="14"/>
        <rFont val="Roboto Regular"/>
      </rPr>
      <t xml:space="preserve"> Empleados en la gestión del tránsito</t>
    </r>
  </si>
  <si>
    <t>(1)  especificar</t>
  </si>
  <si>
    <r>
      <rPr>
        <sz val="14"/>
        <color indexed="30"/>
        <rFont val="Roboto Regular"/>
      </rPr>
      <t>14.</t>
    </r>
    <r>
      <rPr>
        <sz val="14"/>
        <color indexed="30"/>
        <rFont val="Roboto Regular"/>
      </rPr>
      <t xml:space="preserve"> </t>
    </r>
    <r>
      <rPr>
        <sz val="14"/>
        <rFont val="Roboto Regular"/>
      </rPr>
      <t>Recursos materiales para la gestión del tránsito</t>
    </r>
  </si>
  <si>
    <r>
      <t xml:space="preserve">Equipos electrónicos de fiscalizació </t>
    </r>
    <r>
      <rPr>
        <vertAlign val="superscript"/>
        <sz val="12"/>
        <color indexed="57"/>
        <rFont val="Roboto Regular"/>
      </rPr>
      <t>(1)</t>
    </r>
  </si>
  <si>
    <r>
      <t xml:space="preserve">Otros </t>
    </r>
    <r>
      <rPr>
        <vertAlign val="superscript"/>
        <sz val="12"/>
        <color indexed="57"/>
        <rFont val="Roboto Regular"/>
      </rPr>
      <t>(2)</t>
    </r>
  </si>
  <si>
    <t>(1)   radares, otros equipos de control de velocidad y camaras de televisión</t>
  </si>
  <si>
    <t>(2)   especificar</t>
  </si>
  <si>
    <r>
      <rPr>
        <sz val="14"/>
        <color indexed="30"/>
        <rFont val="Roboto Regular"/>
      </rPr>
      <t xml:space="preserve">15. </t>
    </r>
    <r>
      <rPr>
        <sz val="14"/>
        <rFont val="Roboto Regular"/>
      </rPr>
      <t>Operaciones especiales de gestión de tránsito</t>
    </r>
  </si>
  <si>
    <r>
      <t xml:space="preserve">Carriles exclusivos de transporte público en hora punta </t>
    </r>
    <r>
      <rPr>
        <vertAlign val="superscript"/>
        <sz val="12"/>
        <color indexed="57"/>
        <rFont val="Roboto Regular"/>
      </rPr>
      <t>(1)</t>
    </r>
  </si>
  <si>
    <r>
      <t>Carriles reversibles para ómnibus en hora punta</t>
    </r>
    <r>
      <rPr>
        <sz val="12"/>
        <color indexed="57"/>
        <rFont val="Roboto Regular"/>
      </rPr>
      <t xml:space="preserve"> </t>
    </r>
    <r>
      <rPr>
        <vertAlign val="superscript"/>
        <sz val="12"/>
        <color indexed="57"/>
        <rFont val="Roboto Regular"/>
      </rPr>
      <t>(2)</t>
    </r>
  </si>
  <si>
    <r>
      <t>Carriles reversibles para autos en hora punta</t>
    </r>
    <r>
      <rPr>
        <sz val="12"/>
        <color indexed="57"/>
        <rFont val="Roboto Regular"/>
      </rPr>
      <t xml:space="preserve"> </t>
    </r>
    <r>
      <rPr>
        <vertAlign val="superscript"/>
        <sz val="12"/>
        <color indexed="57"/>
        <rFont val="Roboto Regular"/>
      </rPr>
      <t>(3)</t>
    </r>
  </si>
  <si>
    <r>
      <t xml:space="preserve">Ciclocarriles/ciclovías en fines de semana </t>
    </r>
    <r>
      <rPr>
        <vertAlign val="superscript"/>
        <sz val="12"/>
        <color indexed="57"/>
        <rFont val="Roboto Regular"/>
      </rPr>
      <t>(4)</t>
    </r>
  </si>
  <si>
    <r>
      <t>Otros</t>
    </r>
    <r>
      <rPr>
        <sz val="12"/>
        <color indexed="57"/>
        <rFont val="Roboto Regular"/>
      </rPr>
      <t xml:space="preserve"> </t>
    </r>
    <r>
      <rPr>
        <vertAlign val="superscript"/>
        <sz val="12"/>
        <color indexed="57"/>
        <rFont val="Roboto Regular"/>
      </rPr>
      <t>(5)</t>
    </r>
  </si>
  <si>
    <t xml:space="preserve">(1)   carriles que operan para el tránsito general y que en hora punta son exclusivos para el transporte público </t>
  </si>
  <si>
    <t xml:space="preserve">(2)   carriles que en hora punta tienen su circulación revertida para uso del transporte público </t>
  </si>
  <si>
    <t>(3)  carriles que en hora punta tienen su circulación revertida para uso del auto</t>
  </si>
  <si>
    <t>(4)  carriles que en fines de semana son utilizados exclusivamente por bicicletas</t>
  </si>
  <si>
    <t xml:space="preserve">(5)  especificar </t>
  </si>
  <si>
    <r>
      <rPr>
        <sz val="14"/>
        <color indexed="30"/>
        <rFont val="Roboto Regular"/>
      </rPr>
      <t xml:space="preserve">16. </t>
    </r>
    <r>
      <rPr>
        <sz val="14"/>
        <rFont val="Roboto Regular"/>
      </rPr>
      <t xml:space="preserve">Política de estacionamiento </t>
    </r>
  </si>
  <si>
    <r>
      <t xml:space="preserve">Área central </t>
    </r>
    <r>
      <rPr>
        <vertAlign val="superscript"/>
        <sz val="12"/>
        <color indexed="57"/>
        <rFont val="Roboto Regular"/>
      </rPr>
      <t>(1)</t>
    </r>
  </si>
  <si>
    <r>
      <t xml:space="preserve">(espacios) </t>
    </r>
    <r>
      <rPr>
        <vertAlign val="superscript"/>
        <sz val="12"/>
        <color indexed="57"/>
        <rFont val="Roboto Regular"/>
      </rPr>
      <t>(2)</t>
    </r>
  </si>
  <si>
    <t>(1)  Área central histórica de la ciudad, donde ocurre la mayoría de las actividades</t>
  </si>
  <si>
    <t>(2)  Dividir la longitud útil para estacionar de las vías por 6 metros</t>
  </si>
  <si>
    <t>(2) Fuente: IDU . SDM</t>
  </si>
  <si>
    <r>
      <rPr>
        <sz val="10"/>
        <color indexed="30"/>
        <rFont val="Roboto Regular"/>
      </rPr>
      <t>FUENTE:</t>
    </r>
    <r>
      <rPr>
        <sz val="10"/>
        <rFont val="Roboto Regular"/>
      </rPr>
      <t xml:space="preserve"> SAIP LTDA - SECRETARIA DISTRITAL DE LA MOVILIDAD</t>
    </r>
  </si>
  <si>
    <t>Fuente de longitud de ciclovía: 
http://www.inbogota.com/transporte/ciclovia.htm</t>
  </si>
  <si>
    <t>La Carrera Séptima se convierte en reversible haica el norte para 
transporte particular y público entre las 5 y las 8 de la noche de lunes a viernes. Esta longitud es de 7,28 Km que se especifica en la tabla.</t>
  </si>
  <si>
    <r>
      <rPr>
        <sz val="14"/>
        <color indexed="30"/>
        <rFont val="Roboto Regular"/>
      </rPr>
      <t xml:space="preserve">17. </t>
    </r>
    <r>
      <rPr>
        <sz val="14"/>
        <rFont val="Roboto Regular"/>
      </rPr>
      <t xml:space="preserve">Reglamentación de servicios de transporte público </t>
    </r>
  </si>
  <si>
    <r>
      <t>Área de cobertura espacial</t>
    </r>
    <r>
      <rPr>
        <vertAlign val="superscript"/>
        <sz val="12"/>
        <rFont val="Roboto Regular"/>
      </rPr>
      <t xml:space="preserve"> </t>
    </r>
    <r>
      <rPr>
        <vertAlign val="superscript"/>
        <sz val="12"/>
        <color indexed="57"/>
        <rFont val="Roboto Regular"/>
      </rPr>
      <t>(1)</t>
    </r>
  </si>
  <si>
    <r>
      <t xml:space="preserve">Sector público reglamentador  </t>
    </r>
    <r>
      <rPr>
        <vertAlign val="superscript"/>
        <sz val="12"/>
        <color indexed="57"/>
        <rFont val="Roboto Regular"/>
      </rPr>
      <t>(2)</t>
    </r>
  </si>
  <si>
    <r>
      <t xml:space="preserve">Clase de organización  </t>
    </r>
    <r>
      <rPr>
        <vertAlign val="superscript"/>
        <sz val="12"/>
        <color indexed="57"/>
        <rFont val="Roboto Regular"/>
      </rPr>
      <t>(3)</t>
    </r>
  </si>
  <si>
    <r>
      <t xml:space="preserve">Propriedad de los vehículos </t>
    </r>
    <r>
      <rPr>
        <vertAlign val="superscript"/>
        <sz val="12"/>
        <color indexed="57"/>
        <rFont val="Roboto Regular"/>
      </rPr>
      <t>(4)</t>
    </r>
  </si>
  <si>
    <r>
      <t xml:space="preserve">Instrumento legal </t>
    </r>
    <r>
      <rPr>
        <vertAlign val="superscript"/>
        <sz val="12"/>
        <color indexed="57"/>
        <rFont val="Roboto Regular"/>
      </rPr>
      <t>(5)</t>
    </r>
  </si>
  <si>
    <t xml:space="preserve">  - Standard</t>
  </si>
  <si>
    <t xml:space="preserve">  - Articulados</t>
  </si>
  <si>
    <t xml:space="preserve">  - Bi-articulados</t>
  </si>
  <si>
    <t>(1)  Área en la cual el servicio opera; opciones: metropolitana; regional; municipal o "otras" (especificar)</t>
  </si>
  <si>
    <t>(2)  Opciones: alcaldía; regional/estatal; metropolitano; federal; o "no es reglamentado"(ilegal)</t>
  </si>
  <si>
    <t>(3)  Pública; empresa privada; cooperativa;  operador autónomo</t>
  </si>
  <si>
    <t>(4)  Pública o privada</t>
  </si>
  <si>
    <t>(5)  El que permite formalmente la prestación del servicio: concesión, permisología, autorización temporal</t>
  </si>
  <si>
    <r>
      <rPr>
        <sz val="14"/>
        <color indexed="30"/>
        <rFont val="Roboto Regular"/>
      </rPr>
      <t xml:space="preserve">18. </t>
    </r>
    <r>
      <rPr>
        <sz val="14"/>
        <rFont val="Roboto Regular"/>
      </rPr>
      <t>Oferta de servicios de transporte publico con rutas fijas</t>
    </r>
  </si>
  <si>
    <r>
      <t xml:space="preserve">Integración con otros servicios </t>
    </r>
    <r>
      <rPr>
        <vertAlign val="superscript"/>
        <sz val="12"/>
        <color indexed="57"/>
        <rFont val="Roboto Regular"/>
      </rPr>
      <t>(6)</t>
    </r>
  </si>
  <si>
    <r>
      <t xml:space="preserve">total (km) </t>
    </r>
    <r>
      <rPr>
        <vertAlign val="superscript"/>
        <sz val="12"/>
        <color indexed="57"/>
        <rFont val="Roboto Regular"/>
      </rPr>
      <t>(1)</t>
    </r>
  </si>
  <si>
    <r>
      <t xml:space="preserve">(min/ruta) </t>
    </r>
    <r>
      <rPr>
        <vertAlign val="superscript"/>
        <sz val="12"/>
        <color indexed="57"/>
        <rFont val="Roboto Regular"/>
      </rPr>
      <t>(2)</t>
    </r>
  </si>
  <si>
    <r>
      <t xml:space="preserve">entre paradas (m) </t>
    </r>
    <r>
      <rPr>
        <vertAlign val="superscript"/>
        <sz val="12"/>
        <color indexed="57"/>
        <rFont val="Roboto Regular"/>
      </rPr>
      <t>(3)</t>
    </r>
  </si>
  <si>
    <r>
      <t xml:space="preserve">en las paradas </t>
    </r>
    <r>
      <rPr>
        <vertAlign val="superscript"/>
        <sz val="12"/>
        <color indexed="57"/>
        <rFont val="Roboto Regular"/>
      </rPr>
      <t>(4)</t>
    </r>
  </si>
  <si>
    <r>
      <t xml:space="preserve">recaudo </t>
    </r>
    <r>
      <rPr>
        <vertAlign val="superscript"/>
        <sz val="12"/>
        <color indexed="57"/>
        <rFont val="Roboto Regular"/>
      </rPr>
      <t>(5)</t>
    </r>
  </si>
  <si>
    <t xml:space="preserve"> -  Standard</t>
  </si>
  <si>
    <t xml:space="preserve"> -  Minibuses</t>
  </si>
  <si>
    <t xml:space="preserve"> -  Articulados</t>
  </si>
  <si>
    <t xml:space="preserve"> -  Bi-articulados</t>
  </si>
  <si>
    <t>(1)  Longitud es la suma de todos los recorridos ida y vuelta de todas las rutas en operación</t>
  </si>
  <si>
    <t>(2)  Tiempo de recorrido promedio (ida y vuelta) de todas las rutas en operación</t>
  </si>
  <si>
    <t>(3)  Opciones: distancia (metros) cuando hay paradas; o "sin paradas" cuando no hay paradas fijas</t>
  </si>
  <si>
    <t>(4)  Opciones: sin información; solo número de líneas/rutas; o "completo" (información detallada con mapas)</t>
  </si>
  <si>
    <t>(5)  Opciones: interno al vehículo ("interno $"); interno en forma magnética; externo (máquinas especiales o bloqueos)</t>
  </si>
  <si>
    <t>(6)  Escribir el nombre del modo integrado</t>
  </si>
  <si>
    <r>
      <rPr>
        <sz val="14"/>
        <color indexed="30"/>
        <rFont val="Roboto Regular"/>
      </rPr>
      <t>19.</t>
    </r>
    <r>
      <rPr>
        <sz val="14"/>
        <rFont val="Roboto Regular"/>
      </rPr>
      <t xml:space="preserve"> Capacidad y ocupación de los vehículos de transporte público</t>
    </r>
  </si>
  <si>
    <r>
      <rPr>
        <sz val="14"/>
        <color indexed="30"/>
        <rFont val="Roboto Regular"/>
      </rPr>
      <t xml:space="preserve">20. </t>
    </r>
    <r>
      <rPr>
        <sz val="14"/>
        <rFont val="Roboto Regular"/>
      </rPr>
      <t>Trabajadores en transporte público</t>
    </r>
  </si>
  <si>
    <r>
      <t xml:space="preserve">Condición de trabajo de las personas </t>
    </r>
    <r>
      <rPr>
        <vertAlign val="superscript"/>
        <sz val="12"/>
        <color indexed="57"/>
        <rFont val="Roboto Regular"/>
      </rPr>
      <t>(2)</t>
    </r>
  </si>
  <si>
    <t>(1)  Administración, mantenimiento, fiscalización</t>
  </si>
  <si>
    <t>(2)  Si hay personas en las dos condiciones, apuntar con "X" en las dos columnas</t>
  </si>
  <si>
    <r>
      <rPr>
        <sz val="10"/>
        <color indexed="30"/>
        <rFont val="Roboto Regular"/>
      </rPr>
      <t xml:space="preserve">FUENTE: </t>
    </r>
    <r>
      <rPr>
        <sz val="10"/>
        <rFont val="Roboto Regular"/>
      </rPr>
      <t>SECRETARIA DISTRITAL DE MOVILIDAD</t>
    </r>
  </si>
  <si>
    <t xml:space="preserve">No hay hasta el momento
</t>
  </si>
  <si>
    <t>No hay hasta
 el momento</t>
  </si>
  <si>
    <t>No hay hasta 
el momento</t>
  </si>
  <si>
    <t>Buses padrones 
alimentadores</t>
  </si>
  <si>
    <r>
      <rPr>
        <sz val="10"/>
        <color indexed="30"/>
        <rFont val="Roboto Regular"/>
      </rPr>
      <t xml:space="preserve">FUENTE: </t>
    </r>
    <r>
      <rPr>
        <sz val="10"/>
        <rFont val="Roboto Regular"/>
      </rPr>
      <t>SECRETARIA DE MOVILIDAD</t>
    </r>
  </si>
  <si>
    <r>
      <t xml:space="preserve">FUENTE: </t>
    </r>
    <r>
      <rPr>
        <sz val="10"/>
        <rFont val="Roboto Regular"/>
      </rPr>
      <t>GGT. "ESTUDIO BASE PARA LA IMPLEMENTACIÓNDEL SISTEMA INTEGRADO DE
 TRANSPORTE PÚBLICO - SITP"</t>
    </r>
  </si>
  <si>
    <t>Loc</t>
  </si>
  <si>
    <t>La integración con otros modos de transporte no existe en el momento para Bogotá, sin embargo se está 
desarrollando un estudio para que a partir del 2009 exista una integración.</t>
  </si>
  <si>
    <t>ORIGEN</t>
  </si>
  <si>
    <t>DESTINO</t>
  </si>
  <si>
    <t>LONGITUD (Km)</t>
  </si>
  <si>
    <t>TRAMOS DE AVENIDAS</t>
  </si>
  <si>
    <t>Con base en esta información se establece la capacidad de los vehículos en pasajeros sentados y 
pasajeros de pie. En la categoría Standard se unieron los buses y busetas.</t>
  </si>
  <si>
    <r>
      <rPr>
        <sz val="14"/>
        <color indexed="30"/>
        <rFont val="Roboto Regular"/>
      </rPr>
      <t>21.</t>
    </r>
    <r>
      <rPr>
        <sz val="14"/>
        <rFont val="Roboto Regular"/>
      </rPr>
      <t xml:space="preserve"> Tarifas de transporte público</t>
    </r>
  </si>
  <si>
    <r>
      <t xml:space="preserve">Tarifa mínima </t>
    </r>
    <r>
      <rPr>
        <vertAlign val="superscript"/>
        <sz val="12"/>
        <color indexed="57"/>
        <rFont val="Roboto Regular"/>
      </rPr>
      <t>(1)</t>
    </r>
    <r>
      <rPr>
        <sz val="12"/>
        <rFont val="Roboto Regular"/>
      </rPr>
      <t xml:space="preserve"> ($)</t>
    </r>
  </si>
  <si>
    <t>Taxis de uso individual (*)</t>
  </si>
  <si>
    <t>(1)  Tarifa mínima, limitada por un recorrido máximo</t>
  </si>
  <si>
    <r>
      <rPr>
        <sz val="14"/>
        <color indexed="30"/>
        <rFont val="Roboto Regular"/>
      </rPr>
      <t>22.</t>
    </r>
    <r>
      <rPr>
        <sz val="14"/>
        <rFont val="Roboto Regular"/>
      </rPr>
      <t xml:space="preserve"> Costos y Recaudación</t>
    </r>
  </si>
  <si>
    <r>
      <t xml:space="preserve">Costo/km </t>
    </r>
    <r>
      <rPr>
        <vertAlign val="superscript"/>
        <sz val="12"/>
        <color indexed="57"/>
        <rFont val="Roboto Regular"/>
      </rPr>
      <t>(1)</t>
    </r>
    <r>
      <rPr>
        <sz val="12"/>
        <rFont val="Roboto Regular"/>
      </rPr>
      <t xml:space="preserve"> ($)</t>
    </r>
  </si>
  <si>
    <r>
      <t xml:space="preserve">Subsidios </t>
    </r>
    <r>
      <rPr>
        <vertAlign val="superscript"/>
        <sz val="12"/>
        <color indexed="57"/>
        <rFont val="Roboto Regular"/>
      </rPr>
      <t>(2)</t>
    </r>
  </si>
  <si>
    <t>(1)  Suma de costos fijos y variables (ver modelo tabla 31)</t>
  </si>
  <si>
    <t>(2)  Apuntar subsidios anuales para el servicio con recursos externos (valor monetario anual y fuente)</t>
  </si>
  <si>
    <t>(2) Especificar</t>
  </si>
  <si>
    <r>
      <t xml:space="preserve">NOTA: </t>
    </r>
    <r>
      <rPr>
        <sz val="10"/>
        <rFont val="Roboto Regular"/>
      </rPr>
      <t>EL COBRO DE PASAJE PARA EL TRANSPORTE INFORMAL (CICLO-TAXIS, MOTO-TAXIS Y JEEPS) VARÍA SI EL RECORRIDO ES DE SUBIDA O DE BAJADA.</t>
    </r>
    <r>
      <rPr>
        <sz val="10"/>
        <color indexed="30"/>
        <rFont val="Roboto Regular"/>
      </rPr>
      <t xml:space="preserve">
</t>
    </r>
  </si>
  <si>
    <r>
      <t>FUENTE:</t>
    </r>
    <r>
      <rPr>
        <sz val="10"/>
        <rFont val="Roboto Regular"/>
      </rPr>
      <t xml:space="preserve"> (mototaxismo) http://www.eltiempo.com/archivo/documento/CMS-4142083
                                 http://poorbuthappy.com/colombia/post/mototaxis-now-in-bogot/
                                 http://www.terra.com.co/actualidad/articulo/html/acu10889.htm</t>
    </r>
  </si>
  <si>
    <r>
      <t xml:space="preserve">FUENTE: </t>
    </r>
    <r>
      <rPr>
        <sz val="10"/>
        <rFont val="Roboto Regular"/>
      </rPr>
      <t>PARA RECAUDO TOTAL DÍA</t>
    </r>
  </si>
  <si>
    <r>
      <rPr>
        <sz val="14"/>
        <color indexed="30"/>
        <rFont val="Roboto Regular"/>
      </rPr>
      <t>23.</t>
    </r>
    <r>
      <rPr>
        <sz val="14"/>
        <rFont val="Roboto Regular"/>
      </rPr>
      <t xml:space="preserve"> Eficiencia energética de cada modo</t>
    </r>
  </si>
  <si>
    <r>
      <t xml:space="preserve">Otra energía </t>
    </r>
    <r>
      <rPr>
        <vertAlign val="superscript"/>
        <sz val="12"/>
        <color indexed="57"/>
        <rFont val="Roboto Regular"/>
      </rPr>
      <t>(1)</t>
    </r>
  </si>
  <si>
    <t>(1)  Especificar</t>
  </si>
  <si>
    <r>
      <t xml:space="preserve">FUENTE: </t>
    </r>
    <r>
      <rPr>
        <sz val="10"/>
        <rFont val="Roboto Regular"/>
      </rPr>
      <t xml:space="preserve"> UPME,  ESTUDIO DE EFICIENCIA ENERGÉTICA EN EL SECTOR TRANSPORTE, 2005.</t>
    </r>
  </si>
  <si>
    <r>
      <rPr>
        <sz val="14"/>
        <color indexed="30"/>
        <rFont val="Roboto Regular"/>
      </rPr>
      <t>24.</t>
    </r>
    <r>
      <rPr>
        <sz val="14"/>
        <rFont val="Roboto Regular"/>
      </rPr>
      <t xml:space="preserve"> Emisión de contaminantes</t>
    </r>
  </si>
  <si>
    <t>ACA TENEMOS UN PROBLEMA BUENOS AIRES NO ES CONTAMINADA, USAR LOS PROMEDIOS DE LAS CIUDADES ES UN SUPUESTO MUY FUERTE Y NO TENEMOS DATOS</t>
  </si>
  <si>
    <r>
      <rPr>
        <sz val="14"/>
        <color indexed="30"/>
        <rFont val="Roboto Regular"/>
      </rPr>
      <t>25.</t>
    </r>
    <r>
      <rPr>
        <sz val="14"/>
        <rFont val="Roboto Regular"/>
      </rPr>
      <t xml:space="preserve"> Grados de contaminación del aire </t>
    </r>
  </si>
  <si>
    <r>
      <t>O</t>
    </r>
    <r>
      <rPr>
        <vertAlign val="subscript"/>
        <sz val="12"/>
        <rFont val="Roboto Regular"/>
      </rPr>
      <t>3</t>
    </r>
  </si>
  <si>
    <t xml:space="preserve">  -  promedio general</t>
  </si>
  <si>
    <t xml:space="preserve">  -  área central </t>
  </si>
  <si>
    <r>
      <t>MP</t>
    </r>
    <r>
      <rPr>
        <vertAlign val="subscript"/>
        <sz val="12"/>
        <rFont val="Roboto Regular"/>
      </rPr>
      <t>10</t>
    </r>
  </si>
  <si>
    <t>µg/m3</t>
  </si>
  <si>
    <r>
      <t>FUENTE:</t>
    </r>
    <r>
      <rPr>
        <sz val="10"/>
        <rFont val="Roboto Regular"/>
      </rPr>
      <t xml:space="preserve"> SECRETARÍA DISTRITAL DE AMBIENTE. INFORME MENSUAL DE CALIDAD DEL AIRE DE BOGOTÁ. DIC 2007 </t>
    </r>
  </si>
  <si>
    <r>
      <rPr>
        <sz val="14"/>
        <color indexed="30"/>
        <rFont val="Roboto Regular"/>
      </rPr>
      <t>26.</t>
    </r>
    <r>
      <rPr>
        <sz val="14"/>
        <rFont val="Roboto Regular"/>
      </rPr>
      <t xml:space="preserve"> Accidentes de tránsito con víctimas</t>
    </r>
  </si>
  <si>
    <r>
      <rPr>
        <sz val="14"/>
        <color indexed="30"/>
        <rFont val="Roboto Regular"/>
      </rPr>
      <t>27.</t>
    </r>
    <r>
      <rPr>
        <sz val="14"/>
        <rFont val="Roboto Regular"/>
      </rPr>
      <t xml:space="preserve"> Muertos y heridos en accidentes</t>
    </r>
  </si>
  <si>
    <r>
      <t xml:space="preserve">Después </t>
    </r>
    <r>
      <rPr>
        <vertAlign val="superscript"/>
        <sz val="12"/>
        <color indexed="57"/>
        <rFont val="Roboto Regular"/>
      </rPr>
      <t>(1)</t>
    </r>
  </si>
  <si>
    <r>
      <t xml:space="preserve">total por año </t>
    </r>
    <r>
      <rPr>
        <vertAlign val="superscript"/>
        <sz val="12"/>
        <color indexed="57"/>
        <rFont val="Roboto Regular"/>
      </rPr>
      <t>(2)</t>
    </r>
  </si>
  <si>
    <t>(1)  Víctimas que murieran después del accidente</t>
  </si>
  <si>
    <t>(2)  Todas las causas de muertes violentas en la área o ciudad (tránsito, asesinatos, quedas, accidentes de trabajo, atentados)</t>
  </si>
  <si>
    <r>
      <rPr>
        <sz val="14"/>
        <color indexed="30"/>
        <rFont val="Roboto Regular"/>
      </rPr>
      <t>28.</t>
    </r>
    <r>
      <rPr>
        <sz val="14"/>
        <rFont val="Roboto Regular"/>
      </rPr>
      <t xml:space="preserve"> Víctimas por modo de transporte </t>
    </r>
  </si>
  <si>
    <r>
      <t xml:space="preserve">  Otros </t>
    </r>
    <r>
      <rPr>
        <vertAlign val="superscript"/>
        <sz val="12"/>
        <color indexed="57"/>
        <rFont val="Roboto Regular"/>
      </rPr>
      <t>(1)</t>
    </r>
  </si>
  <si>
    <t xml:space="preserve">(1)  Especificar </t>
  </si>
  <si>
    <r>
      <rPr>
        <sz val="10"/>
        <color indexed="30"/>
        <rFont val="Roboto Regular"/>
      </rPr>
      <t xml:space="preserve">FUENTE: </t>
    </r>
    <r>
      <rPr>
        <sz val="10"/>
        <rFont val="Roboto Regular"/>
      </rPr>
      <t>SECRETARIA DE MOVILIDAD -SDM-</t>
    </r>
  </si>
  <si>
    <r>
      <t xml:space="preserve">FUENTE: </t>
    </r>
    <r>
      <rPr>
        <sz val="10"/>
        <rFont val="Roboto Regular"/>
      </rPr>
      <t>SECRETARIA DE MOVILIDAD -SDM-</t>
    </r>
  </si>
  <si>
    <r>
      <t xml:space="preserve">FUENTE: </t>
    </r>
    <r>
      <rPr>
        <sz val="10"/>
        <rFont val="Roboto Regular"/>
      </rPr>
      <t>SECRETARIA DE MOVILIDAD -SDM- - expuestos en el  Observatorio de Movilidad Urbana Cámara de Comercio de Bogotá.</t>
    </r>
  </si>
  <si>
    <r>
      <rPr>
        <sz val="14"/>
        <color indexed="30"/>
        <rFont val="Roboto Regular"/>
      </rPr>
      <t xml:space="preserve">29. </t>
    </r>
    <r>
      <rPr>
        <sz val="14"/>
        <rFont val="Roboto Regular"/>
      </rPr>
      <t>Impuestos y tasas</t>
    </r>
  </si>
  <si>
    <r>
      <t xml:space="preserve">Inspección </t>
    </r>
    <r>
      <rPr>
        <vertAlign val="superscript"/>
        <sz val="12"/>
        <color indexed="57"/>
        <rFont val="Roboto Regular"/>
      </rPr>
      <t>(1)</t>
    </r>
    <r>
      <rPr>
        <vertAlign val="superscript"/>
        <sz val="12"/>
        <rFont val="Roboto Regular"/>
      </rPr>
      <t xml:space="preserve"> </t>
    </r>
  </si>
  <si>
    <t>(1)  Inspección obligatoria de contaminantes o de seguridad vial; apuntar "no hay" cuando no hay la inspeción</t>
  </si>
  <si>
    <r>
      <rPr>
        <sz val="14"/>
        <color indexed="30"/>
        <rFont val="Roboto Regular"/>
      </rPr>
      <t>30.</t>
    </r>
    <r>
      <rPr>
        <sz val="14"/>
        <rFont val="Roboto Regular"/>
      </rPr>
      <t xml:space="preserve"> Costo de energía</t>
    </r>
  </si>
  <si>
    <r>
      <rPr>
        <sz val="14"/>
        <color indexed="30"/>
        <rFont val="Roboto Regular"/>
      </rPr>
      <t>31.</t>
    </r>
    <r>
      <rPr>
        <sz val="14"/>
        <rFont val="Roboto Regular"/>
      </rPr>
      <t xml:space="preserve"> Costos anuales de utilización de vehículos individuales</t>
    </r>
  </si>
  <si>
    <t xml:space="preserve"> -  propiedad</t>
  </si>
  <si>
    <t xml:space="preserve"> -  licencia de circulación</t>
  </si>
  <si>
    <t xml:space="preserve"> -  seguro obligatório </t>
  </si>
  <si>
    <t xml:space="preserve"> -  inspección</t>
  </si>
  <si>
    <r>
      <t xml:space="preserve"> -  otros </t>
    </r>
    <r>
      <rPr>
        <vertAlign val="superscript"/>
        <sz val="12"/>
        <color indexed="57"/>
        <rFont val="Roboto Regular"/>
      </rPr>
      <t>(1)</t>
    </r>
  </si>
  <si>
    <t xml:space="preserve"> -  combustible</t>
  </si>
  <si>
    <t xml:space="preserve"> -  mantenimiento</t>
  </si>
  <si>
    <t xml:space="preserve"> -  depreciación </t>
  </si>
  <si>
    <r>
      <t xml:space="preserve"> -  otros </t>
    </r>
    <r>
      <rPr>
        <vertAlign val="superscript"/>
        <sz val="12"/>
        <color indexed="57"/>
        <rFont val="Roboto Regular"/>
      </rPr>
      <t>(2)</t>
    </r>
  </si>
  <si>
    <t>(2)  Especificar</t>
  </si>
  <si>
    <t xml:space="preserve">Gasolina </t>
  </si>
  <si>
    <t>Automas: 107000 autos , 54000 motos , 86000 sp - 000058/ 2077.   89000 taxis 107 autos</t>
  </si>
  <si>
    <t xml:space="preserve"> Diagnostiautos: 107.000
 particulares y 89.000 servicio público. Diagnostiautos.com</t>
  </si>
  <si>
    <t>Inicialmente los datos se obtuvieron en $/Galón. Su conversión a litros se realizó con el siguiente 
procedimiento:</t>
  </si>
  <si>
    <t>Consumo de combustible por año = Número de Km recorridos por día por vehículo por el número de días
 de un año (360 días por año)* 52,3 Km/galón utilizados</t>
  </si>
  <si>
    <r>
      <rPr>
        <sz val="14"/>
        <color indexed="30"/>
        <rFont val="Roboto Regular"/>
      </rPr>
      <t>32.</t>
    </r>
    <r>
      <rPr>
        <sz val="14"/>
        <rFont val="Roboto Regular"/>
      </rPr>
      <t xml:space="preserve"> Valor del patrimonio público del sistema vial </t>
    </r>
  </si>
  <si>
    <r>
      <t xml:space="preserve">$/carril-km de construcción </t>
    </r>
    <r>
      <rPr>
        <vertAlign val="superscript"/>
        <sz val="12"/>
        <color indexed="57"/>
        <rFont val="Roboto Regular"/>
      </rPr>
      <t>(1)</t>
    </r>
  </si>
  <si>
    <t>pavimentado (*)</t>
  </si>
  <si>
    <t>(1)  Obras físicas completas pero sin expropiaciones</t>
  </si>
  <si>
    <r>
      <rPr>
        <sz val="14"/>
        <color indexed="30"/>
        <rFont val="Roboto Regular"/>
      </rPr>
      <t>33.</t>
    </r>
    <r>
      <rPr>
        <sz val="14"/>
        <rFont val="Roboto Regular"/>
      </rPr>
      <t xml:space="preserve"> Valor del patrimonio de vehículos de uso público</t>
    </r>
  </si>
  <si>
    <r>
      <t xml:space="preserve">Valor nuevo </t>
    </r>
    <r>
      <rPr>
        <vertAlign val="superscript"/>
        <sz val="12"/>
        <color indexed="57"/>
        <rFont val="Roboto Regular"/>
      </rPr>
      <t>(1)</t>
    </r>
  </si>
  <si>
    <r>
      <t xml:space="preserve">Valor promedio </t>
    </r>
    <r>
      <rPr>
        <vertAlign val="superscript"/>
        <sz val="12"/>
        <color indexed="57"/>
        <rFont val="Roboto Regular"/>
      </rPr>
      <t>(2)</t>
    </r>
  </si>
  <si>
    <t xml:space="preserve">  Autobús standard</t>
  </si>
  <si>
    <t xml:space="preserve">  Autobús articulado</t>
  </si>
  <si>
    <t>(1)  Valor del vehículo "típico" nuevo promedio de la flota en uso real</t>
  </si>
  <si>
    <t>(2)  Valor promedio de mercado de los vehículos que circulan hoy (fracción del valor del vehículo nuevo)</t>
  </si>
  <si>
    <r>
      <rPr>
        <sz val="14"/>
        <color indexed="30"/>
        <rFont val="Roboto Regular"/>
      </rPr>
      <t>34.</t>
    </r>
    <r>
      <rPr>
        <sz val="14"/>
        <rFont val="Roboto Regular"/>
      </rPr>
      <t xml:space="preserve"> Valor del patrimonio privado de vehículos</t>
    </r>
  </si>
  <si>
    <t>Costo/m2</t>
  </si>
  <si>
    <r>
      <rPr>
        <sz val="10"/>
        <color indexed="30"/>
        <rFont val="Roboto Regular"/>
      </rPr>
      <t>FUENTE:</t>
    </r>
    <r>
      <rPr>
        <sz val="10"/>
        <rFont val="Roboto Regular"/>
      </rPr>
      <t xml:space="preserve"> DATOS SUMINISTRADOS POR LA SUBDIRECCIÓN TÉCNICA DE PLANEACIÓN ESTRATÉGICA DEL INSTITUTO DE DESARROLLO URBANO </t>
    </r>
  </si>
  <si>
    <t>Los costos estimados no incluyen obras especiales como: intersecciones a varios niveles, túneles o viaductos</t>
  </si>
  <si>
    <t>Chevrolet Aveo último modelo.
 1,6 mecánico tres puertas</t>
  </si>
  <si>
    <t>Estos costos estan a dic 2006  se actualizaron a DIC 2007</t>
  </si>
  <si>
    <t>Sección
 (1 carril)</t>
  </si>
  <si>
    <t>Costo/Km-
carril</t>
  </si>
  <si>
    <t>Pavimento flexible: Estudios y diseños + 
AIU + interventoria. No incluye rehabilitación ni mantenimiento</t>
  </si>
  <si>
    <t>(1) La vía rápida corresponde al Tipo de vía V-0A. Por se vía rápida se agrega una berma de 1,15 (promedio de 1,80 y 0,50).</t>
  </si>
  <si>
    <t>(2) La vía arterial corresponde al Tipo de vía V-2A</t>
  </si>
  <si>
    <t>Sección 
(1 carril)</t>
  </si>
  <si>
    <t>Costo/
Km-carril</t>
  </si>
  <si>
    <t>(3). La vía local corresponde al Tipo de vía V-7.</t>
  </si>
  <si>
    <t>Suba 
(sin)</t>
  </si>
  <si>
    <t>Carrera 
10</t>
  </si>
  <si>
    <t>Carrera
 7</t>
  </si>
  <si>
    <t>Separador
 central (min)</t>
  </si>
  <si>
    <t>Separador
 lateral (min)</t>
  </si>
  <si>
    <t>Ancho carril 
mixto (max)</t>
  </si>
  <si>
    <t>No. Carriles tráfico
 mixto (min)</t>
  </si>
  <si>
    <t># Carriles 
TM (max)</t>
  </si>
  <si>
    <t>Ancho carril 
TM (max)</t>
  </si>
  <si>
    <t>Control 
ambiental (min)</t>
  </si>
  <si>
    <t>(1) Este modelo representativo se determino de acuerdo con la base de datos de la Secretaria de Transito</t>
  </si>
  <si>
    <t>(2) Valores establecidos por medio de la Resolución 005303 2006 del Ministerios de Transporte, de acuerdo al grupo del vehículo.</t>
  </si>
  <si>
    <t>(3) Este valor se estableció de acuerdo al regulación del Ministerio de Transporte, cuyo valor es el 0,5% del valor de la base gravable.</t>
  </si>
  <si>
    <t>Primario (Agropecuario)</t>
  </si>
  <si>
    <t>Secundario (Industrial)</t>
  </si>
  <si>
    <t xml:space="preserve"> Terciario (Servicios)</t>
  </si>
  <si>
    <t xml:space="preserve"> No especificado</t>
  </si>
  <si>
    <r>
      <rPr>
        <sz val="12"/>
        <color indexed="30"/>
        <rFont val="Wingdings"/>
      </rPr>
      <t></t>
    </r>
    <r>
      <rPr>
        <sz val="12"/>
        <color indexed="30"/>
        <rFont val="Roboto Regular"/>
      </rPr>
      <t xml:space="preserve">  Atrás </t>
    </r>
  </si>
  <si>
    <r>
      <rPr>
        <sz val="12"/>
        <color indexed="30"/>
        <rFont val="Wingdings"/>
      </rPr>
      <t></t>
    </r>
    <r>
      <rPr>
        <sz val="12"/>
        <color indexed="30"/>
        <rFont val="Roboto Regular"/>
      </rPr>
      <t xml:space="preserve">  Atrás </t>
    </r>
  </si>
  <si>
    <r>
      <t xml:space="preserve">Siguiente  </t>
    </r>
    <r>
      <rPr>
        <sz val="12"/>
        <color indexed="30"/>
        <rFont val="Wingdings"/>
      </rPr>
      <t xml:space="preserve"> </t>
    </r>
  </si>
  <si>
    <r>
      <t xml:space="preserve">Siguiente   </t>
    </r>
    <r>
      <rPr>
        <sz val="12"/>
        <color indexed="30"/>
        <rFont val="Wingdings"/>
      </rPr>
      <t></t>
    </r>
  </si>
  <si>
    <r>
      <rPr>
        <sz val="12"/>
        <color indexed="30"/>
        <rFont val="Wingdings"/>
      </rPr>
      <t></t>
    </r>
    <r>
      <rPr>
        <sz val="12"/>
        <color indexed="30"/>
        <rFont val="Roboto Regular"/>
      </rPr>
      <t xml:space="preserve">  </t>
    </r>
    <r>
      <rPr>
        <sz val="12"/>
        <color indexed="30"/>
        <rFont val="Roboto Regular"/>
      </rPr>
      <t xml:space="preserve">Atrás </t>
    </r>
  </si>
  <si>
    <r>
      <rPr>
        <sz val="12"/>
        <color indexed="30"/>
        <rFont val="Roboto Regular"/>
      </rPr>
      <t>Siguiente</t>
    </r>
    <r>
      <rPr>
        <sz val="12"/>
        <color indexed="30"/>
        <rFont val="Roboto Regular"/>
      </rPr>
      <t xml:space="preserve">   </t>
    </r>
    <r>
      <rPr>
        <sz val="12"/>
        <color indexed="30"/>
        <rFont val="Wingdings"/>
      </rPr>
      <t></t>
    </r>
  </si>
  <si>
    <r>
      <rPr>
        <sz val="12"/>
        <color indexed="30"/>
        <rFont val="Wingdings"/>
      </rPr>
      <t xml:space="preserve"> </t>
    </r>
    <r>
      <rPr>
        <sz val="12"/>
        <color indexed="30"/>
        <rFont val="Roboto Regular"/>
      </rPr>
      <t xml:space="preserve">Atrás </t>
    </r>
  </si>
  <si>
    <r>
      <t xml:space="preserve">Siguiente  </t>
    </r>
    <r>
      <rPr>
        <sz val="12"/>
        <color indexed="30"/>
        <rFont val="Wingdings"/>
      </rPr>
      <t></t>
    </r>
  </si>
  <si>
    <r>
      <rPr>
        <sz val="12"/>
        <color indexed="30"/>
        <rFont val="Wingdings"/>
      </rPr>
      <t></t>
    </r>
    <r>
      <rPr>
        <sz val="12"/>
        <color indexed="30"/>
        <rFont val="Roboto Regular"/>
      </rPr>
      <t xml:space="preserve"> </t>
    </r>
    <r>
      <rPr>
        <sz val="12"/>
        <color indexed="30"/>
        <rFont val="Roboto Regular"/>
      </rPr>
      <t xml:space="preserve"> Atrás </t>
    </r>
  </si>
  <si>
    <r>
      <rPr>
        <sz val="12"/>
        <color indexed="30"/>
        <rFont val="Wingdings"/>
      </rPr>
      <t xml:space="preserve"> </t>
    </r>
    <r>
      <rPr>
        <sz val="12"/>
        <color indexed="30"/>
        <rFont val="Roboto Regular"/>
      </rPr>
      <t xml:space="preserve"> </t>
    </r>
    <r>
      <rPr>
        <sz val="12"/>
        <color indexed="30"/>
        <rFont val="Roboto Regular"/>
      </rPr>
      <t xml:space="preserve">Atrás </t>
    </r>
  </si>
  <si>
    <r>
      <rPr>
        <sz val="12"/>
        <color indexed="30"/>
        <rFont val="Wingdings"/>
      </rPr>
      <t xml:space="preserve"> </t>
    </r>
    <r>
      <rPr>
        <sz val="12"/>
        <color indexed="30"/>
        <rFont val="Roboto Regular"/>
      </rPr>
      <t xml:space="preserve"> Atrás </t>
    </r>
  </si>
  <si>
    <t>En la parte de debajo de esta Hoja se incluyen una relación de los costos por m2 de diferentes tipos de vías y un  resumen de los costos reales de construcción de las troncales de Transmilenio.</t>
  </si>
  <si>
    <r>
      <t xml:space="preserve">Valor Impuesto </t>
    </r>
    <r>
      <rPr>
        <sz val="12"/>
        <color rgb="FF008000"/>
        <rFont val="Roboto Regular"/>
      </rPr>
      <t>[3]</t>
    </r>
  </si>
  <si>
    <r>
      <t xml:space="preserve">Base Gravable </t>
    </r>
    <r>
      <rPr>
        <sz val="12"/>
        <color rgb="FF008000"/>
        <rFont val="Roboto Regular"/>
      </rPr>
      <t>[2]</t>
    </r>
  </si>
  <si>
    <r>
      <t xml:space="preserve">Modelo Repres. </t>
    </r>
    <r>
      <rPr>
        <sz val="12"/>
        <color rgb="FF008000"/>
        <rFont val="Roboto Regular"/>
      </rPr>
      <t>[1]</t>
    </r>
  </si>
  <si>
    <r>
      <rPr>
        <sz val="14"/>
        <color rgb="FF0066CC"/>
        <rFont val="Roboto Regular"/>
      </rPr>
      <t xml:space="preserve">33. </t>
    </r>
    <r>
      <rPr>
        <sz val="14"/>
        <rFont val="Roboto Regular"/>
      </rPr>
      <t>Valor del patrimonio de vehículos de uso público</t>
    </r>
  </si>
  <si>
    <r>
      <t>ARTERIAL</t>
    </r>
    <r>
      <rPr>
        <sz val="12"/>
        <color rgb="FF008000"/>
        <rFont val="Roboto Regular"/>
      </rPr>
      <t xml:space="preserve"> </t>
    </r>
    <r>
      <rPr>
        <b/>
        <vertAlign val="superscript"/>
        <sz val="12"/>
        <color rgb="FF008000"/>
        <rFont val="Roboto Regular"/>
      </rPr>
      <t>2</t>
    </r>
  </si>
  <si>
    <r>
      <t xml:space="preserve">LOCAL </t>
    </r>
    <r>
      <rPr>
        <b/>
        <vertAlign val="superscript"/>
        <sz val="12"/>
        <color rgb="FF008000"/>
        <rFont val="Roboto Regular"/>
      </rPr>
      <t>3</t>
    </r>
  </si>
  <si>
    <r>
      <t>PRECIO/M</t>
    </r>
    <r>
      <rPr>
        <b/>
        <vertAlign val="superscript"/>
        <sz val="12"/>
        <rFont val="Roboto Regular"/>
      </rPr>
      <t>2</t>
    </r>
  </si>
  <si>
    <r>
      <t>RÁPIDA</t>
    </r>
    <r>
      <rPr>
        <sz val="12"/>
        <color rgb="FF008000"/>
        <rFont val="Roboto Regular"/>
      </rPr>
      <t xml:space="preserve"> </t>
    </r>
    <r>
      <rPr>
        <b/>
        <vertAlign val="superscript"/>
        <sz val="12"/>
        <color rgb="FF008000"/>
        <rFont val="Roboto Regular"/>
      </rPr>
      <t>1</t>
    </r>
  </si>
  <si>
    <r>
      <rPr>
        <sz val="14"/>
        <color rgb="FF0066CC"/>
        <rFont val="Roboto Regular"/>
      </rPr>
      <t>32.</t>
    </r>
    <r>
      <rPr>
        <sz val="14"/>
        <rFont val="Roboto Regular"/>
      </rPr>
      <t xml:space="preserve"> Valor del patrimonio público del sistema vial </t>
    </r>
  </si>
  <si>
    <t>(3)  Valor sugerido: para microbus y autobuses nuevos es dos veces su valor usado y para el articulado usado es 0,5 veces su valor nuevo. Los valores de los buses estandar tienen que ver con la antigüedad de los vehículos.</t>
  </si>
  <si>
    <r>
      <rPr>
        <sz val="14"/>
        <color rgb="FF0066CC"/>
        <rFont val="Roboto Regular"/>
      </rPr>
      <t>31.</t>
    </r>
    <r>
      <rPr>
        <sz val="14"/>
        <rFont val="Roboto Regular"/>
      </rPr>
      <t xml:space="preserve"> Costos anuales de utilización de vehículos particulares</t>
    </r>
  </si>
  <si>
    <r>
      <rPr>
        <sz val="14"/>
        <color rgb="FF0066CC"/>
        <rFont val="Roboto Regular"/>
      </rPr>
      <t>30.</t>
    </r>
    <r>
      <rPr>
        <sz val="14"/>
        <rFont val="Roboto Regular"/>
      </rPr>
      <t xml:space="preserve"> Costos de Energía</t>
    </r>
  </si>
  <si>
    <r>
      <rPr>
        <sz val="14"/>
        <color rgb="FF0066CC"/>
        <rFont val="Roboto Regular"/>
      </rPr>
      <t>29.</t>
    </r>
    <r>
      <rPr>
        <sz val="14"/>
        <rFont val="Roboto Regular"/>
      </rPr>
      <t xml:space="preserve"> Impuestos y tasas</t>
    </r>
  </si>
  <si>
    <r>
      <rPr>
        <sz val="14"/>
        <color rgb="FF0066CC"/>
        <rFont val="Roboto Regular"/>
      </rPr>
      <t>25.</t>
    </r>
    <r>
      <rPr>
        <sz val="14"/>
        <rFont val="Roboto Regular"/>
      </rPr>
      <t xml:space="preserve"> Grados de contaminación del aire </t>
    </r>
  </si>
  <si>
    <r>
      <rPr>
        <sz val="14"/>
        <color rgb="FF0066CC"/>
        <rFont val="Roboto Regular"/>
      </rPr>
      <t xml:space="preserve">24. </t>
    </r>
    <r>
      <rPr>
        <sz val="14"/>
        <rFont val="Roboto Regular"/>
      </rPr>
      <t>Emisión de contaminantes</t>
    </r>
  </si>
  <si>
    <t xml:space="preserve">La información más actualizada sobre este indicador la suministró la Unidad de Planeamiento Minero Energético (UPME). </t>
  </si>
  <si>
    <t>Los datos se encuentran en unidades Km/Galón. La conversión a Litros/Km se muestra a continuación:</t>
  </si>
  <si>
    <r>
      <rPr>
        <sz val="14"/>
        <color rgb="FF0066CC"/>
        <rFont val="Roboto Regular"/>
      </rPr>
      <t>22.</t>
    </r>
    <r>
      <rPr>
        <sz val="14"/>
        <rFont val="Roboto Regular"/>
      </rPr>
      <t xml:space="preserve"> Costos y Recaudación</t>
    </r>
  </si>
  <si>
    <r>
      <rPr>
        <sz val="14"/>
        <color rgb="FF0066CC"/>
        <rFont val="Roboto Regular"/>
      </rPr>
      <t xml:space="preserve">18. </t>
    </r>
    <r>
      <rPr>
        <sz val="14"/>
        <rFont val="Roboto Regular"/>
      </rPr>
      <t>Oferta de servicios de transporte público con rutas fijas</t>
    </r>
  </si>
  <si>
    <t>En relación al servicio de transporte escolar no se tiene una base de datos consolidada de cuántas son las empresas
que prestan el servicio y el número de rutas relacionado. El servicio escolar hace parte del grupo de servicio especial donde también se incluyen los buses de turismo. Debido a esto, algunas empresas tienen vehículos para varios servicios especiales, entre ellos el transporte escolar.</t>
  </si>
  <si>
    <r>
      <rPr>
        <sz val="14"/>
        <color rgb="FF0066CC"/>
        <rFont val="Roboto Regular"/>
      </rPr>
      <t>19.</t>
    </r>
    <r>
      <rPr>
        <sz val="14"/>
        <rFont val="Roboto Regular"/>
      </rPr>
      <t xml:space="preserve"> Capacidad y ocupación de los vehículos de transporte público</t>
    </r>
  </si>
  <si>
    <r>
      <rPr>
        <sz val="14"/>
        <color rgb="FF0066CC"/>
        <rFont val="Roboto Regular"/>
      </rPr>
      <t>20.</t>
    </r>
    <r>
      <rPr>
        <sz val="14"/>
        <rFont val="Roboto Regular"/>
      </rPr>
      <t xml:space="preserve"> Trabajadores en Transporte Público</t>
    </r>
  </si>
  <si>
    <r>
      <t xml:space="preserve">Las medidas del Micro bus se tomaron con base en el modelo tipo Chevrolet NKR. 
</t>
    </r>
    <r>
      <rPr>
        <sz val="10"/>
        <color rgb="FF0066CC"/>
        <rFont val="Roboto Regular"/>
      </rPr>
      <t>Fuente:</t>
    </r>
    <r>
      <rPr>
        <sz val="10"/>
        <rFont val="Roboto Regular"/>
      </rPr>
      <t xml:space="preserve"> http://www.calimamotor.com.co/bus.htm</t>
    </r>
  </si>
  <si>
    <r>
      <rPr>
        <sz val="14"/>
        <color rgb="FF0066CC"/>
        <rFont val="Roboto Regular"/>
      </rPr>
      <t>15.</t>
    </r>
    <r>
      <rPr>
        <sz val="14"/>
        <rFont val="Roboto Regular"/>
      </rPr>
      <t xml:space="preserve"> Operaciones especiales de gestión de tránsito</t>
    </r>
  </si>
  <si>
    <r>
      <rPr>
        <sz val="14"/>
        <color rgb="FF0066CC"/>
        <rFont val="Roboto Regular"/>
      </rPr>
      <t>13.</t>
    </r>
    <r>
      <rPr>
        <sz val="14"/>
        <rFont val="Roboto Regular"/>
      </rPr>
      <t xml:space="preserve"> Empleados en la gestión del tránsito</t>
    </r>
  </si>
  <si>
    <r>
      <rPr>
        <sz val="14"/>
        <color rgb="FF0066CC"/>
        <rFont val="Roboto Regular"/>
      </rPr>
      <t>14.</t>
    </r>
    <r>
      <rPr>
        <sz val="14"/>
        <rFont val="Roboto Regular"/>
      </rPr>
      <t xml:space="preserve"> Recursos materiales para la gestión del tránsito</t>
    </r>
  </si>
  <si>
    <t xml:space="preserve">Los empleados en la fiscalización son los correspondientes a los policías de tránsito </t>
  </si>
  <si>
    <r>
      <t>Siguiente</t>
    </r>
    <r>
      <rPr>
        <sz val="12"/>
        <color indexed="30"/>
        <rFont val="Wingdings"/>
      </rPr>
      <t xml:space="preserve"> </t>
    </r>
  </si>
  <si>
    <r>
      <t>10</t>
    </r>
    <r>
      <rPr>
        <vertAlign val="superscript"/>
        <sz val="12"/>
        <color rgb="FF48AA43"/>
        <rFont val="Roboto Regular"/>
      </rPr>
      <t>6</t>
    </r>
    <r>
      <rPr>
        <sz val="12"/>
        <rFont val="Roboto Regular"/>
      </rPr>
      <t>Pesos</t>
    </r>
  </si>
  <si>
    <r>
      <t xml:space="preserve">Siguiente </t>
    </r>
    <r>
      <rPr>
        <sz val="12"/>
        <color indexed="30"/>
        <rFont val="Wingdings"/>
      </rPr>
      <t xml:space="preserve"> </t>
    </r>
  </si>
  <si>
    <r>
      <rPr>
        <sz val="10"/>
        <color rgb="FF0066CC"/>
        <rFont val="Roboto Regular"/>
      </rPr>
      <t>Fuente:</t>
    </r>
    <r>
      <rPr>
        <sz val="10"/>
        <rFont val="Roboto Regular"/>
      </rPr>
      <t xml:space="preserve"> Página Bogotá</t>
    </r>
  </si>
  <si>
    <r>
      <rPr>
        <sz val="10"/>
        <color rgb="FF0066CC"/>
        <rFont val="Roboto Regular"/>
      </rPr>
      <t>Fuente:</t>
    </r>
    <r>
      <rPr>
        <sz val="10"/>
        <rFont val="Roboto Regular"/>
      </rPr>
      <t xml:space="preserve"> Datos Transmilenio</t>
    </r>
  </si>
  <si>
    <r>
      <rPr>
        <sz val="10"/>
        <color rgb="FF0066CC"/>
        <rFont val="Roboto Regular"/>
      </rPr>
      <t>Fuente:</t>
    </r>
    <r>
      <rPr>
        <sz val="10"/>
        <rFont val="Roboto Regular"/>
      </rPr>
      <t xml:space="preserve"> Encuesta de Movilidad Año 2005. Datos procesados por la empresa GGT para el estudio base del Sistema Integrado de 
Transporte Público. SITP. "Diseño técnico, legal y financiero para el SITP de Bogotá". Informe Línea Base V5. Tabla 4-1 Distribución Modal de los Viajes.</t>
    </r>
  </si>
  <si>
    <r>
      <rPr>
        <sz val="14"/>
        <color rgb="FF0066CC"/>
        <rFont val="Roboto Regular"/>
      </rPr>
      <t>11.</t>
    </r>
    <r>
      <rPr>
        <sz val="14"/>
        <rFont val="Roboto Regular"/>
      </rPr>
      <t xml:space="preserve"> Recorridos por día, por modo</t>
    </r>
  </si>
  <si>
    <t>Participación</t>
  </si>
  <si>
    <t>A pie</t>
  </si>
  <si>
    <t>Veh. Prinv. Conductor</t>
  </si>
  <si>
    <t>Veh. Prinv. Pax</t>
  </si>
  <si>
    <t>De acuerdo con el Instituto de Desarrollo Urbano IDU: "La Malla Vial de Bogotá D. C. a diciembre de 2007 alcanza 15.602 kilómetros carril de los cuales el 95% (14.759 km-carril) corresponden al Subsistema Vial y el 5% (843 km-carril) al Subsistema de Transporte (Troncales Transmilenio).</t>
  </si>
  <si>
    <t xml:space="preserve">Observatorio de Movilidad Urbana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</si>
</sst>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_);_(* \(#,##0\);_(* &quot;-&quot;??_);_(@_)"/>
    <numFmt numFmtId="166" formatCode="0.0"/>
    <numFmt numFmtId="167" formatCode="#,##0.0"/>
    <numFmt numFmtId="168" formatCode="_([$€]* #,##0.00_);_([$€]* \(#,##0.00\);_([$€]* &quot;-&quot;??_);_(@_)"/>
    <numFmt numFmtId="169" formatCode="&quot;$&quot;\ #,##0"/>
    <numFmt numFmtId="170" formatCode="0.00000"/>
    <numFmt numFmtId="171" formatCode="#,##0.0000"/>
  </numFmts>
  <fonts count="78" x14ac:knownFonts="1">
    <font>
      <sz val="10"/>
      <name val="Arial"/>
    </font>
    <font>
      <sz val="10"/>
      <name val="Arial"/>
    </font>
    <font>
      <sz val="12"/>
      <name val="Times New Roman"/>
      <family val="1"/>
    </font>
    <font>
      <vertAlign val="superscript"/>
      <sz val="12"/>
      <name val="Times New Roman"/>
      <family val="1"/>
    </font>
    <font>
      <b/>
      <sz val="12"/>
      <name val="Times New Roman"/>
      <family val="1"/>
    </font>
    <font>
      <b/>
      <sz val="10"/>
      <name val="Arial"/>
      <family val="2"/>
    </font>
    <font>
      <sz val="10"/>
      <name val="Arial"/>
    </font>
    <font>
      <sz val="10"/>
      <name val="Roboto Regular"/>
    </font>
    <font>
      <sz val="12"/>
      <color indexed="8"/>
      <name val="Roboto Regular"/>
    </font>
    <font>
      <sz val="14"/>
      <name val="Roboto Regular"/>
    </font>
    <font>
      <b/>
      <sz val="14"/>
      <name val="Roboto Regular"/>
    </font>
    <font>
      <b/>
      <sz val="14"/>
      <color indexed="12"/>
      <name val="Roboto Regular"/>
    </font>
    <font>
      <b/>
      <sz val="14"/>
      <color indexed="10"/>
      <name val="Roboto Regular"/>
    </font>
    <font>
      <sz val="14"/>
      <color indexed="10"/>
      <name val="Roboto Regular"/>
    </font>
    <font>
      <b/>
      <sz val="12"/>
      <name val="Roboto Regular"/>
    </font>
    <font>
      <sz val="12"/>
      <name val="Roboto Regular"/>
    </font>
    <font>
      <sz val="12"/>
      <name val="Roboto Bold"/>
    </font>
    <font>
      <vertAlign val="superscript"/>
      <sz val="12"/>
      <color indexed="57"/>
      <name val="Roboto Bold"/>
    </font>
    <font>
      <sz val="10"/>
      <color indexed="30"/>
      <name val="Roboto Regular"/>
    </font>
    <font>
      <sz val="12"/>
      <color indexed="30"/>
      <name val="Roboto Regular"/>
    </font>
    <font>
      <b/>
      <sz val="9"/>
      <color indexed="81"/>
      <name val="Arial"/>
      <family val="2"/>
    </font>
    <font>
      <sz val="10"/>
      <color indexed="12"/>
      <name val="Roboto Regular"/>
    </font>
    <font>
      <sz val="12"/>
      <color indexed="57"/>
      <name val="Roboto Bold"/>
    </font>
    <font>
      <sz val="12"/>
      <color indexed="57"/>
      <name val="Roboto Regular"/>
    </font>
    <font>
      <sz val="12"/>
      <color indexed="10"/>
      <name val="Roboto Regular"/>
    </font>
    <font>
      <sz val="12"/>
      <color indexed="12"/>
      <name val="Roboto Regular"/>
    </font>
    <font>
      <sz val="14"/>
      <color indexed="30"/>
      <name val="Roboto Regular"/>
    </font>
    <font>
      <vertAlign val="superscript"/>
      <sz val="12"/>
      <name val="Roboto Regular"/>
    </font>
    <font>
      <vertAlign val="superscript"/>
      <sz val="12"/>
      <color indexed="57"/>
      <name val="Roboto Regular"/>
    </font>
    <font>
      <sz val="12"/>
      <color indexed="30"/>
      <name val="Wingdings"/>
    </font>
    <font>
      <sz val="11"/>
      <name val="Roboto Regular"/>
    </font>
    <font>
      <sz val="10"/>
      <color indexed="57"/>
      <name val="Roboto Regular"/>
    </font>
    <font>
      <b/>
      <sz val="12"/>
      <color indexed="10"/>
      <name val="Roboto Regular"/>
    </font>
    <font>
      <sz val="12"/>
      <name val="Roboto Regular "/>
    </font>
    <font>
      <b/>
      <sz val="10"/>
      <color indexed="12"/>
      <name val="Roboto Regular"/>
    </font>
    <font>
      <b/>
      <sz val="10"/>
      <color indexed="17"/>
      <name val="Roboto Regular"/>
    </font>
    <font>
      <b/>
      <sz val="10"/>
      <color indexed="53"/>
      <name val="Roboto Regular"/>
    </font>
    <font>
      <b/>
      <vertAlign val="superscript"/>
      <sz val="12"/>
      <color indexed="57"/>
      <name val="Roboto Regular"/>
    </font>
    <font>
      <b/>
      <sz val="8"/>
      <color indexed="81"/>
      <name val="Tahoma"/>
      <family val="2"/>
    </font>
    <font>
      <sz val="8"/>
      <color indexed="81"/>
      <name val="Tahoma"/>
      <family val="2"/>
    </font>
    <font>
      <b/>
      <sz val="10"/>
      <name val="Roboto Regular"/>
    </font>
    <font>
      <sz val="14"/>
      <color indexed="8"/>
      <name val="Roboto Regular"/>
    </font>
    <font>
      <vertAlign val="subscript"/>
      <sz val="12"/>
      <name val="Roboto Regular"/>
    </font>
    <font>
      <u/>
      <sz val="14"/>
      <color rgb="FF155E89"/>
      <name val="Roboto Regular"/>
    </font>
    <font>
      <u val="singleAccounting"/>
      <sz val="14"/>
      <color rgb="FF155E89"/>
      <name val="Roboto Regular"/>
    </font>
    <font>
      <sz val="12"/>
      <color rgb="FF155E89"/>
      <name val="Roboto Regular"/>
    </font>
    <font>
      <sz val="16"/>
      <color theme="0"/>
      <name val="Roboto Regular"/>
    </font>
    <font>
      <sz val="24"/>
      <color rgb="FF155E8F"/>
      <name val="Arial"/>
      <family val="2"/>
    </font>
    <font>
      <sz val="28"/>
      <color rgb="FF155E8F"/>
      <name val="Arial"/>
      <family val="2"/>
    </font>
    <font>
      <sz val="16"/>
      <color rgb="FF155E8F"/>
      <name val="Roboto Regular"/>
    </font>
    <font>
      <sz val="24"/>
      <color rgb="FF155E8F"/>
      <name val="Roboto Regular"/>
    </font>
    <font>
      <sz val="10"/>
      <color rgb="FF155E8F"/>
      <name val="Roboto Regular"/>
    </font>
    <font>
      <sz val="28"/>
      <color rgb="FF155E8F"/>
      <name val="Roboto Regular"/>
    </font>
    <font>
      <sz val="14"/>
      <color rgb="FF393939"/>
      <name val="Roboto Regular"/>
    </font>
    <font>
      <b/>
      <sz val="14"/>
      <color rgb="FF393939"/>
      <name val="Roboto Regular"/>
    </font>
    <font>
      <sz val="10"/>
      <color rgb="FF155E89"/>
      <name val="Roboto Regular"/>
    </font>
    <font>
      <u/>
      <sz val="16"/>
      <color theme="0"/>
      <name val="Roboto Regular"/>
    </font>
    <font>
      <sz val="22"/>
      <color rgb="FF155E8F"/>
      <name val="Arial"/>
      <family val="2"/>
    </font>
    <font>
      <sz val="10"/>
      <color theme="0"/>
      <name val="Roboto Regular"/>
    </font>
    <font>
      <sz val="12"/>
      <color theme="1"/>
      <name val="Roboto Regular"/>
    </font>
    <font>
      <b/>
      <sz val="12"/>
      <color rgb="FF155E89"/>
      <name val="Roboto Regular"/>
    </font>
    <font>
      <sz val="12"/>
      <color rgb="FF48AA43"/>
      <name val="Roboto Regular"/>
    </font>
    <font>
      <sz val="14"/>
      <color rgb="FF155E89"/>
      <name val="Roboto Regular"/>
    </font>
    <font>
      <sz val="14"/>
      <color rgb="FF155E8F"/>
      <name val="Roboto Regular"/>
    </font>
    <font>
      <sz val="11"/>
      <color rgb="FF155E8F"/>
      <name val="Roboto Regular"/>
    </font>
    <font>
      <sz val="16"/>
      <color rgb="FFFFFFFF"/>
      <name val="Roboto Regular"/>
    </font>
    <font>
      <sz val="10"/>
      <color rgb="FF0070C0"/>
      <name val="Roboto Regular"/>
    </font>
    <font>
      <sz val="12"/>
      <color rgb="FF0066CC"/>
      <name val="Roboto Regular"/>
    </font>
    <font>
      <sz val="10"/>
      <color rgb="FFFFFFFF"/>
      <name val="Roboto Regular"/>
    </font>
    <font>
      <sz val="10"/>
      <color theme="1"/>
      <name val="Roboto Regular"/>
    </font>
    <font>
      <sz val="12"/>
      <color rgb="FF008000"/>
      <name val="Roboto Regular"/>
    </font>
    <font>
      <sz val="14"/>
      <color rgb="FF0066CC"/>
      <name val="Roboto Regular"/>
    </font>
    <font>
      <b/>
      <vertAlign val="superscript"/>
      <sz val="12"/>
      <color rgb="FF008000"/>
      <name val="Roboto Regular"/>
    </font>
    <font>
      <b/>
      <vertAlign val="superscript"/>
      <sz val="12"/>
      <name val="Roboto Regular"/>
    </font>
    <font>
      <sz val="10"/>
      <color rgb="FF0066CC"/>
      <name val="Roboto Regular"/>
    </font>
    <font>
      <sz val="8"/>
      <name val="Arial"/>
    </font>
    <font>
      <vertAlign val="superscript"/>
      <sz val="12"/>
      <color rgb="FF48AA43"/>
      <name val="Roboto Regular"/>
    </font>
    <font>
      <u/>
      <sz val="10"/>
      <color theme="11"/>
      <name val="Arial"/>
    </font>
  </fonts>
  <fills count="17">
    <fill>
      <patternFill patternType="none"/>
    </fill>
    <fill>
      <patternFill patternType="gray125"/>
    </fill>
    <fill>
      <patternFill patternType="solid">
        <fgColor rgb="FFF9F9F9"/>
        <bgColor indexed="64"/>
      </patternFill>
    </fill>
    <fill>
      <patternFill patternType="solid">
        <fgColor rgb="FFF9F9F9"/>
        <bgColor rgb="FF000000"/>
      </patternFill>
    </fill>
    <fill>
      <patternFill patternType="solid">
        <fgColor theme="0"/>
        <bgColor indexed="64"/>
      </patternFill>
    </fill>
    <fill>
      <patternFill patternType="solid">
        <fgColor rgb="FF155E8F"/>
        <bgColor indexed="64"/>
      </patternFill>
    </fill>
    <fill>
      <patternFill patternType="solid">
        <fgColor rgb="FFFBF8F3"/>
      </patternFill>
    </fill>
    <fill>
      <patternFill patternType="solid">
        <fgColor theme="0"/>
        <bgColor rgb="FF000000"/>
      </patternFill>
    </fill>
    <fill>
      <patternFill patternType="solid">
        <fgColor rgb="FFF3F3F3"/>
        <bgColor indexed="64"/>
      </patternFill>
    </fill>
    <fill>
      <patternFill patternType="solid">
        <fgColor rgb="FFF6F5ED"/>
        <bgColor indexed="64"/>
      </patternFill>
    </fill>
    <fill>
      <patternFill patternType="solid">
        <fgColor rgb="FF48AA43"/>
        <bgColor indexed="64"/>
      </patternFill>
    </fill>
    <fill>
      <patternFill patternType="solid">
        <fgColor rgb="FF155E89"/>
        <bgColor rgb="FF000000"/>
      </patternFill>
    </fill>
    <fill>
      <patternFill patternType="solid">
        <fgColor rgb="FFF6F5ED"/>
        <bgColor rgb="FF000000"/>
      </patternFill>
    </fill>
    <fill>
      <patternFill patternType="solid">
        <fgColor rgb="FF48AA43"/>
        <bgColor rgb="FF000000"/>
      </patternFill>
    </fill>
    <fill>
      <patternFill patternType="solid">
        <fgColor rgb="FF48B343"/>
        <bgColor indexed="64"/>
      </patternFill>
    </fill>
    <fill>
      <patternFill patternType="solid">
        <fgColor rgb="FFF6F4ED"/>
        <bgColor indexed="64"/>
      </patternFill>
    </fill>
    <fill>
      <patternFill patternType="solid">
        <fgColor rgb="FFF5F5ED"/>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right style="thin">
        <color auto="1"/>
      </right>
      <top/>
      <bottom/>
      <diagonal/>
    </border>
    <border>
      <left/>
      <right/>
      <top/>
      <bottom style="medium">
        <color auto="1"/>
      </bottom>
      <diagonal/>
    </border>
    <border>
      <left style="thin">
        <color auto="1"/>
      </left>
      <right/>
      <top/>
      <bottom/>
      <diagonal/>
    </border>
    <border>
      <left style="thin">
        <color rgb="FFE5E5E5"/>
      </left>
      <right style="thin">
        <color rgb="FFE5E5E5"/>
      </right>
      <top style="thin">
        <color rgb="FFE5E5E5"/>
      </top>
      <bottom style="thin">
        <color rgb="FFE5E5E5"/>
      </bottom>
      <diagonal/>
    </border>
    <border>
      <left style="thin">
        <color rgb="FFE5E5E5"/>
      </left>
      <right style="thin">
        <color rgb="FFE5E5E5"/>
      </right>
      <top style="thin">
        <color rgb="FFE5E5E5"/>
      </top>
      <bottom/>
      <diagonal/>
    </border>
    <border>
      <left/>
      <right/>
      <top/>
      <bottom style="dotted">
        <color theme="0"/>
      </bottom>
      <diagonal/>
    </border>
    <border>
      <left/>
      <right/>
      <top style="dotted">
        <color theme="0"/>
      </top>
      <bottom/>
      <diagonal/>
    </border>
    <border>
      <left/>
      <right/>
      <top style="thin">
        <color rgb="FFE5E5E5"/>
      </top>
      <bottom/>
      <diagonal/>
    </border>
    <border>
      <left style="thin">
        <color rgb="FFE5E5E5"/>
      </left>
      <right/>
      <top/>
      <bottom style="thin">
        <color rgb="FFE5E5E5"/>
      </bottom>
      <diagonal/>
    </border>
    <border>
      <left style="thin">
        <color rgb="FFE5E5E5"/>
      </left>
      <right/>
      <top style="thin">
        <color rgb="FFE5E5E5"/>
      </top>
      <bottom style="thin">
        <color rgb="FFE5E5E5"/>
      </bottom>
      <diagonal/>
    </border>
    <border>
      <left style="thin">
        <color rgb="FFE5E5E5"/>
      </left>
      <right/>
      <top/>
      <bottom/>
      <diagonal/>
    </border>
    <border>
      <left/>
      <right/>
      <top/>
      <bottom style="thin">
        <color rgb="FFE5E5E5"/>
      </bottom>
      <diagonal/>
    </border>
    <border>
      <left style="thin">
        <color rgb="FFE5E5E5"/>
      </left>
      <right style="thin">
        <color rgb="FFE5E5E5"/>
      </right>
      <top/>
      <bottom/>
      <diagonal/>
    </border>
    <border>
      <left/>
      <right style="thin">
        <color rgb="FFE5E5E5"/>
      </right>
      <top style="thin">
        <color rgb="FFE5E5E5"/>
      </top>
      <bottom style="thin">
        <color rgb="FFE5E5E5"/>
      </bottom>
      <diagonal/>
    </border>
    <border>
      <left style="thin">
        <color rgb="FFE5E5E5"/>
      </left>
      <right style="thin">
        <color rgb="FFE5E5E5"/>
      </right>
      <top/>
      <bottom style="thin">
        <color rgb="FFE5E5E5"/>
      </bottom>
      <diagonal/>
    </border>
    <border>
      <left/>
      <right/>
      <top/>
      <bottom style="thin">
        <color theme="1" tint="0.249977111117893"/>
      </bottom>
      <diagonal/>
    </border>
    <border>
      <left/>
      <right/>
      <top style="thin">
        <color rgb="FFE5E5E5"/>
      </top>
      <bottom style="thin">
        <color rgb="FFE5E5E5"/>
      </bottom>
      <diagonal/>
    </border>
    <border>
      <left/>
      <right style="thin">
        <color rgb="FFE5E5E5"/>
      </right>
      <top/>
      <bottom/>
      <diagonal/>
    </border>
    <border>
      <left/>
      <right style="thin">
        <color rgb="FFE5E5E5"/>
      </right>
      <top style="thin">
        <color rgb="FFE5E5E5"/>
      </top>
      <bottom/>
      <diagonal/>
    </border>
    <border>
      <left/>
      <right style="thin">
        <color rgb="FFE5E5E5"/>
      </right>
      <top/>
      <bottom style="thin">
        <color rgb="FFE5E5E5"/>
      </bottom>
      <diagonal/>
    </border>
    <border>
      <left style="thin">
        <color theme="0"/>
      </left>
      <right style="thin">
        <color theme="0"/>
      </right>
      <top style="thin">
        <color theme="0"/>
      </top>
      <bottom style="thin">
        <color rgb="FFE5E5E5"/>
      </bottom>
      <diagonal/>
    </border>
    <border>
      <left/>
      <right/>
      <top style="thin">
        <color auto="1"/>
      </top>
      <bottom/>
      <diagonal/>
    </border>
    <border>
      <left style="thin">
        <color rgb="FFE5E5E5"/>
      </left>
      <right/>
      <top style="thin">
        <color rgb="FFE5E5E5"/>
      </top>
      <bottom/>
      <diagonal/>
    </border>
  </borders>
  <cellStyleXfs count="21">
    <xf numFmtId="0" fontId="0" fillId="0" borderId="0"/>
    <xf numFmtId="49" fontId="8" fillId="2" borderId="1" applyFont="0" applyAlignment="0">
      <alignment vertical="center"/>
    </xf>
    <xf numFmtId="168" fontId="1" fillId="0" borderId="0" applyFont="0" applyFill="0" applyBorder="0" applyAlignment="0" applyProtection="0"/>
    <xf numFmtId="0" fontId="43" fillId="0" borderId="0" applyNumberFormat="0" applyFill="0" applyBorder="0" applyAlignment="0" applyProtection="0">
      <alignment vertical="top"/>
      <protection locked="0"/>
    </xf>
    <xf numFmtId="0" fontId="44" fillId="3" borderId="0">
      <alignment horizontal="left" vertical="center" indent="1"/>
    </xf>
    <xf numFmtId="0" fontId="9" fillId="4" borderId="0">
      <alignment horizontal="left" vertical="center"/>
    </xf>
    <xf numFmtId="164" fontId="1"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0" fontId="45" fillId="4" borderId="0">
      <alignment horizontal="left" vertical="center" indent="2"/>
    </xf>
    <xf numFmtId="0" fontId="46" fillId="5" borderId="0">
      <alignment horizontal="left" vertical="center"/>
    </xf>
    <xf numFmtId="0" fontId="47" fillId="6" borderId="0" applyBorder="0" applyAlignment="0" applyProtection="0">
      <alignment horizontal="center"/>
    </xf>
    <xf numFmtId="0" fontId="47" fillId="6" borderId="0" applyBorder="0" applyAlignment="0" applyProtection="0">
      <alignment horizontal="center"/>
    </xf>
    <xf numFmtId="0" fontId="48" fillId="0" borderId="0"/>
    <xf numFmtId="9" fontId="1"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cellStyleXfs>
  <cellXfs count="549">
    <xf numFmtId="0" fontId="0" fillId="0" borderId="0" xfId="0"/>
    <xf numFmtId="0" fontId="0" fillId="0" borderId="0" xfId="0" applyBorder="1"/>
    <xf numFmtId="165" fontId="2" fillId="0" borderId="0" xfId="6" applyNumberFormat="1" applyFont="1" applyBorder="1" applyAlignment="1">
      <alignment vertical="top" wrapText="1"/>
    </xf>
    <xf numFmtId="0" fontId="0" fillId="0" borderId="0" xfId="0" applyAlignment="1">
      <alignment wrapText="1"/>
    </xf>
    <xf numFmtId="0" fontId="5" fillId="0" borderId="2" xfId="0" applyFont="1" applyBorder="1" applyAlignment="1">
      <alignment horizontal="center" vertical="center"/>
    </xf>
    <xf numFmtId="0" fontId="0" fillId="0" borderId="0" xfId="0" applyAlignment="1">
      <alignment vertical="center" wrapText="1"/>
    </xf>
    <xf numFmtId="0" fontId="7" fillId="4" borderId="0" xfId="8" applyFont="1" applyFill="1" applyBorder="1"/>
    <xf numFmtId="0" fontId="6" fillId="4" borderId="0" xfId="8" applyFill="1"/>
    <xf numFmtId="0" fontId="49" fillId="4" borderId="0" xfId="12" applyFont="1" applyFill="1" applyBorder="1" applyAlignment="1">
      <alignment vertical="center"/>
    </xf>
    <xf numFmtId="0" fontId="7" fillId="2" borderId="0" xfId="8" applyFont="1" applyFill="1" applyBorder="1"/>
    <xf numFmtId="0" fontId="6" fillId="2" borderId="0" xfId="8" applyFill="1"/>
    <xf numFmtId="0" fontId="50" fillId="2" borderId="0" xfId="12" applyFont="1" applyFill="1" applyBorder="1" applyAlignment="1">
      <alignment horizontal="left"/>
    </xf>
    <xf numFmtId="0" fontId="51" fillId="2" borderId="0" xfId="8" applyFont="1" applyFill="1" applyBorder="1"/>
    <xf numFmtId="0" fontId="52" fillId="4" borderId="0" xfId="14" applyFont="1" applyFill="1" applyAlignment="1">
      <alignment horizontal="center" vertical="top"/>
    </xf>
    <xf numFmtId="0" fontId="52" fillId="4" borderId="0" xfId="14" applyFont="1" applyFill="1"/>
    <xf numFmtId="0" fontId="9" fillId="4" borderId="0" xfId="8" applyFont="1" applyFill="1"/>
    <xf numFmtId="0" fontId="52" fillId="4" borderId="0" xfId="14" applyFont="1" applyFill="1" applyAlignment="1">
      <alignment horizontal="center" vertical="center"/>
    </xf>
    <xf numFmtId="0" fontId="44" fillId="3" borderId="0" xfId="4">
      <alignment horizontal="left" vertical="center" indent="1"/>
    </xf>
    <xf numFmtId="0" fontId="9" fillId="2" borderId="0" xfId="8" applyFont="1" applyFill="1"/>
    <xf numFmtId="0" fontId="10" fillId="4" borderId="0" xfId="8" applyFont="1" applyFill="1"/>
    <xf numFmtId="0" fontId="11" fillId="4" borderId="0" xfId="8" applyFont="1" applyFill="1"/>
    <xf numFmtId="0" fontId="53" fillId="4" borderId="0" xfId="8" applyFont="1" applyFill="1" applyAlignment="1"/>
    <xf numFmtId="0" fontId="54" fillId="4" borderId="0" xfId="8" applyFont="1" applyFill="1"/>
    <xf numFmtId="0" fontId="9" fillId="3" borderId="0" xfId="8" applyFont="1" applyFill="1"/>
    <xf numFmtId="0" fontId="53" fillId="3" borderId="0" xfId="8" applyFont="1" applyFill="1"/>
    <xf numFmtId="0" fontId="54" fillId="3" borderId="0" xfId="8" applyFont="1" applyFill="1"/>
    <xf numFmtId="0" fontId="53" fillId="7" borderId="0" xfId="8" applyFont="1" applyFill="1"/>
    <xf numFmtId="0" fontId="54" fillId="7" borderId="0" xfId="8" applyFont="1" applyFill="1"/>
    <xf numFmtId="0" fontId="9" fillId="4" borderId="0" xfId="8" applyFont="1" applyFill="1" applyAlignment="1"/>
    <xf numFmtId="0" fontId="12" fillId="4" borderId="0" xfId="8" applyFont="1" applyFill="1"/>
    <xf numFmtId="0" fontId="9" fillId="7" borderId="0" xfId="8" applyFont="1" applyFill="1"/>
    <xf numFmtId="0" fontId="9" fillId="4" borderId="0" xfId="8" applyFont="1" applyFill="1" applyAlignment="1">
      <alignment vertical="center"/>
    </xf>
    <xf numFmtId="0" fontId="9" fillId="3" borderId="0" xfId="8" applyFont="1" applyFill="1" applyAlignment="1">
      <alignment vertical="center"/>
    </xf>
    <xf numFmtId="0" fontId="13" fillId="4" borderId="0" xfId="8" applyFont="1" applyFill="1"/>
    <xf numFmtId="0" fontId="13" fillId="4" borderId="0" xfId="8" applyFont="1" applyFill="1" applyAlignment="1">
      <alignment horizontal="center"/>
    </xf>
    <xf numFmtId="0" fontId="10" fillId="4" borderId="0" xfId="8" applyFont="1" applyFill="1" applyAlignment="1"/>
    <xf numFmtId="0" fontId="10" fillId="3" borderId="0" xfId="8" applyFont="1" applyFill="1"/>
    <xf numFmtId="0" fontId="12" fillId="4" borderId="0" xfId="8" applyFont="1" applyFill="1" applyAlignment="1"/>
    <xf numFmtId="0" fontId="10" fillId="4" borderId="0" xfId="8" applyFont="1" applyFill="1" applyAlignment="1">
      <alignment horizontal="left"/>
    </xf>
    <xf numFmtId="0" fontId="10" fillId="3" borderId="0" xfId="8" applyFont="1" applyFill="1" applyAlignment="1">
      <alignment horizontal="left"/>
    </xf>
    <xf numFmtId="0" fontId="11" fillId="4" borderId="0" xfId="8" applyFont="1" applyFill="1" applyAlignment="1"/>
    <xf numFmtId="0" fontId="7" fillId="4" borderId="0" xfId="8" applyFont="1" applyFill="1"/>
    <xf numFmtId="0" fontId="14" fillId="4" borderId="0" xfId="8" applyFont="1" applyFill="1" applyBorder="1" applyAlignment="1">
      <alignment horizontal="center" vertical="center"/>
    </xf>
    <xf numFmtId="0" fontId="15" fillId="4" borderId="7" xfId="8" applyFont="1" applyFill="1" applyBorder="1" applyAlignment="1">
      <alignment horizontal="center" vertical="center"/>
    </xf>
    <xf numFmtId="0" fontId="15" fillId="4" borderId="0" xfId="8" applyFont="1" applyFill="1"/>
    <xf numFmtId="0" fontId="15" fillId="8" borderId="7" xfId="8" applyFont="1" applyFill="1" applyBorder="1" applyAlignment="1">
      <alignment horizontal="center" vertical="center" wrapText="1"/>
    </xf>
    <xf numFmtId="0" fontId="15" fillId="4" borderId="7" xfId="8" applyFont="1" applyFill="1" applyBorder="1" applyAlignment="1">
      <alignment horizontal="center" vertical="center" wrapText="1"/>
    </xf>
    <xf numFmtId="49" fontId="45" fillId="4" borderId="7" xfId="8" applyNumberFormat="1" applyFont="1" applyFill="1" applyBorder="1" applyAlignment="1" applyProtection="1">
      <alignment horizontal="left" vertical="center" indent="1"/>
    </xf>
    <xf numFmtId="0" fontId="15" fillId="4" borderId="7" xfId="8" applyNumberFormat="1" applyFont="1" applyFill="1" applyBorder="1" applyAlignment="1">
      <alignment vertical="center"/>
    </xf>
    <xf numFmtId="0" fontId="15" fillId="4" borderId="7" xfId="8" applyFont="1" applyFill="1" applyBorder="1" applyAlignment="1">
      <alignment vertical="center"/>
    </xf>
    <xf numFmtId="3" fontId="15" fillId="4" borderId="7" xfId="8" applyNumberFormat="1" applyFont="1" applyFill="1" applyBorder="1" applyAlignment="1">
      <alignment vertical="center"/>
    </xf>
    <xf numFmtId="0" fontId="45" fillId="2" borderId="7" xfId="8" applyFont="1" applyFill="1" applyBorder="1" applyAlignment="1">
      <alignment horizontal="left" vertical="center" indent="1"/>
    </xf>
    <xf numFmtId="0" fontId="15" fillId="2" borderId="7" xfId="8" applyFont="1" applyFill="1" applyBorder="1" applyAlignment="1">
      <alignment vertical="center"/>
    </xf>
    <xf numFmtId="165" fontId="15" fillId="2" borderId="7" xfId="7" applyNumberFormat="1" applyFont="1" applyFill="1" applyBorder="1" applyAlignment="1">
      <alignment vertical="center"/>
    </xf>
    <xf numFmtId="3" fontId="15" fillId="2" borderId="7" xfId="8" applyNumberFormat="1" applyFont="1" applyFill="1" applyBorder="1" applyAlignment="1">
      <alignment vertical="center"/>
    </xf>
    <xf numFmtId="3" fontId="7" fillId="4" borderId="0" xfId="8" applyNumberFormat="1" applyFont="1" applyFill="1"/>
    <xf numFmtId="0" fontId="45" fillId="4" borderId="7" xfId="8" applyFont="1" applyFill="1" applyBorder="1" applyAlignment="1">
      <alignment horizontal="left" vertical="center" indent="1"/>
    </xf>
    <xf numFmtId="165" fontId="15" fillId="4" borderId="7" xfId="7" applyNumberFormat="1" applyFont="1" applyFill="1" applyBorder="1" applyAlignment="1">
      <alignment vertical="center"/>
    </xf>
    <xf numFmtId="0" fontId="7" fillId="4" borderId="0" xfId="8" applyFont="1" applyFill="1" applyAlignment="1">
      <alignment vertical="center" wrapText="1"/>
    </xf>
    <xf numFmtId="0" fontId="7" fillId="4" borderId="0" xfId="8" applyFont="1" applyFill="1" applyAlignment="1">
      <alignment vertical="center"/>
    </xf>
    <xf numFmtId="0" fontId="7" fillId="2" borderId="0" xfId="8" applyFont="1" applyFill="1" applyAlignment="1">
      <alignment vertical="center"/>
    </xf>
    <xf numFmtId="0" fontId="15" fillId="2" borderId="0" xfId="8" applyFont="1" applyFill="1" applyBorder="1" applyAlignment="1">
      <alignment horizontal="center" vertical="center"/>
    </xf>
    <xf numFmtId="0" fontId="15" fillId="2" borderId="0" xfId="8" applyFont="1" applyFill="1" applyBorder="1" applyAlignment="1">
      <alignment vertical="center"/>
    </xf>
    <xf numFmtId="0" fontId="15" fillId="2" borderId="0" xfId="8" applyFont="1" applyFill="1" applyAlignment="1">
      <alignment vertical="center"/>
    </xf>
    <xf numFmtId="0" fontId="7" fillId="4" borderId="0" xfId="8" applyFont="1" applyFill="1" applyAlignment="1">
      <alignment horizontal="left" vertical="center" indent="1"/>
    </xf>
    <xf numFmtId="0" fontId="15" fillId="2" borderId="9" xfId="8" applyFont="1" applyFill="1" applyBorder="1" applyAlignment="1">
      <alignment vertical="center" wrapText="1"/>
    </xf>
    <xf numFmtId="0" fontId="15" fillId="2" borderId="10" xfId="8" applyFont="1" applyFill="1" applyBorder="1" applyAlignment="1">
      <alignment vertical="center" wrapText="1"/>
    </xf>
    <xf numFmtId="0" fontId="9" fillId="2" borderId="0" xfId="8" applyFont="1" applyFill="1" applyAlignment="1">
      <alignment vertical="center"/>
    </xf>
    <xf numFmtId="0" fontId="13" fillId="4" borderId="0" xfId="8" applyFont="1" applyFill="1" applyAlignment="1">
      <alignment vertical="center"/>
    </xf>
    <xf numFmtId="0" fontId="15" fillId="4" borderId="0" xfId="8" applyFont="1" applyFill="1" applyAlignment="1">
      <alignment vertical="center"/>
    </xf>
    <xf numFmtId="0" fontId="55" fillId="4" borderId="0" xfId="8" applyFont="1" applyFill="1" applyAlignment="1">
      <alignment horizontal="left" vertical="center" indent="1"/>
    </xf>
    <xf numFmtId="0" fontId="15" fillId="4" borderId="7" xfId="8" applyFont="1" applyFill="1" applyBorder="1" applyAlignment="1">
      <alignment horizontal="left" vertical="center" indent="1"/>
    </xf>
    <xf numFmtId="0" fontId="24" fillId="4" borderId="0" xfId="8" applyFont="1" applyFill="1" applyAlignment="1">
      <alignment vertical="center"/>
    </xf>
    <xf numFmtId="0" fontId="15" fillId="4" borderId="7" xfId="8" applyFont="1" applyFill="1" applyBorder="1" applyAlignment="1">
      <alignment horizontal="left" vertical="center"/>
    </xf>
    <xf numFmtId="0" fontId="25" fillId="4" borderId="0" xfId="8" applyFont="1" applyFill="1" applyAlignment="1">
      <alignment vertical="center"/>
    </xf>
    <xf numFmtId="0" fontId="14" fillId="4" borderId="0" xfId="8" applyFont="1" applyFill="1" applyAlignment="1">
      <alignment vertical="center"/>
    </xf>
    <xf numFmtId="0" fontId="7" fillId="4" borderId="0" xfId="8" applyFont="1" applyFill="1" applyAlignment="1">
      <alignment horizontal="right" vertical="center"/>
    </xf>
    <xf numFmtId="49" fontId="15" fillId="8" borderId="7" xfId="8" applyNumberFormat="1" applyFont="1" applyFill="1" applyBorder="1" applyAlignment="1">
      <alignment horizontal="center" vertical="center" wrapText="1"/>
    </xf>
    <xf numFmtId="0" fontId="15" fillId="9" borderId="7" xfId="8" applyFont="1" applyFill="1" applyBorder="1" applyAlignment="1">
      <alignment horizontal="left" vertical="center" wrapText="1" indent="1"/>
    </xf>
    <xf numFmtId="166" fontId="15" fillId="9" borderId="7" xfId="8" applyNumberFormat="1" applyFont="1" applyFill="1" applyBorder="1" applyAlignment="1">
      <alignment horizontal="center" vertical="center" wrapText="1"/>
    </xf>
    <xf numFmtId="0" fontId="15" fillId="4" borderId="7" xfId="8" applyFont="1" applyFill="1" applyBorder="1" applyAlignment="1">
      <alignment horizontal="left" vertical="center" wrapText="1" indent="1"/>
    </xf>
    <xf numFmtId="166" fontId="15" fillId="4" borderId="7" xfId="8" applyNumberFormat="1" applyFont="1" applyFill="1" applyBorder="1" applyAlignment="1">
      <alignment horizontal="center" vertical="center" wrapText="1"/>
    </xf>
    <xf numFmtId="166" fontId="15" fillId="4" borderId="0" xfId="8" applyNumberFormat="1" applyFont="1" applyFill="1" applyAlignment="1">
      <alignment vertical="center"/>
    </xf>
    <xf numFmtId="0" fontId="14" fillId="4" borderId="0" xfId="8" applyFont="1" applyFill="1" applyBorder="1" applyAlignment="1">
      <alignment vertical="center" wrapText="1"/>
    </xf>
    <xf numFmtId="3" fontId="15" fillId="9" borderId="7" xfId="8" applyNumberFormat="1" applyFont="1" applyFill="1" applyBorder="1" applyAlignment="1">
      <alignment horizontal="center" vertical="center" wrapText="1"/>
    </xf>
    <xf numFmtId="3" fontId="15" fillId="4" borderId="7" xfId="8" applyNumberFormat="1" applyFont="1" applyFill="1" applyBorder="1" applyAlignment="1">
      <alignment horizontal="center" vertical="center" wrapText="1"/>
    </xf>
    <xf numFmtId="165" fontId="15" fillId="4" borderId="7" xfId="7" applyNumberFormat="1" applyFont="1" applyFill="1" applyBorder="1" applyAlignment="1">
      <alignment horizontal="center" vertical="center" wrapText="1"/>
    </xf>
    <xf numFmtId="165" fontId="15" fillId="9" borderId="7" xfId="7" applyNumberFormat="1" applyFont="1" applyFill="1" applyBorder="1" applyAlignment="1">
      <alignment horizontal="center" vertical="center" wrapText="1"/>
    </xf>
    <xf numFmtId="0" fontId="15" fillId="9" borderId="7" xfId="8" applyFont="1" applyFill="1" applyBorder="1" applyAlignment="1">
      <alignment horizontal="left" vertical="center" indent="1"/>
    </xf>
    <xf numFmtId="0" fontId="15" fillId="4" borderId="0" xfId="8" applyFont="1" applyFill="1" applyBorder="1" applyAlignment="1">
      <alignment horizontal="left" vertical="center" indent="1"/>
    </xf>
    <xf numFmtId="165" fontId="15" fillId="4" borderId="0" xfId="7" applyNumberFormat="1" applyFont="1" applyFill="1" applyBorder="1" applyAlignment="1">
      <alignment horizontal="center" vertical="center" wrapText="1"/>
    </xf>
    <xf numFmtId="0" fontId="15" fillId="4" borderId="0" xfId="8" applyFont="1" applyFill="1" applyBorder="1" applyAlignment="1">
      <alignment vertical="center" wrapText="1"/>
    </xf>
    <xf numFmtId="0" fontId="15" fillId="4" borderId="0" xfId="8" applyFont="1" applyFill="1" applyBorder="1" applyAlignment="1">
      <alignment vertical="center"/>
    </xf>
    <xf numFmtId="164" fontId="15" fillId="4" borderId="7" xfId="7" applyFont="1" applyFill="1" applyBorder="1" applyAlignment="1">
      <alignment vertical="center"/>
    </xf>
    <xf numFmtId="0" fontId="15" fillId="8" borderId="7" xfId="8" applyFont="1" applyFill="1" applyBorder="1" applyAlignment="1">
      <alignment horizontal="center" vertical="center"/>
    </xf>
    <xf numFmtId="165" fontId="15" fillId="4" borderId="7" xfId="7" applyNumberFormat="1" applyFont="1" applyFill="1" applyBorder="1" applyAlignment="1">
      <alignment horizontal="center" vertical="center"/>
    </xf>
    <xf numFmtId="165" fontId="15" fillId="4" borderId="0" xfId="7" applyNumberFormat="1" applyFont="1" applyFill="1" applyAlignment="1">
      <alignment vertical="center"/>
    </xf>
    <xf numFmtId="0" fontId="56" fillId="7" borderId="0" xfId="3" applyFont="1" applyFill="1" applyAlignment="1" applyProtection="1">
      <alignment vertical="center"/>
    </xf>
    <xf numFmtId="0" fontId="49" fillId="4" borderId="0" xfId="13" applyFont="1" applyFill="1" applyBorder="1" applyAlignment="1">
      <alignment vertical="center"/>
    </xf>
    <xf numFmtId="0" fontId="57" fillId="4" borderId="0" xfId="13" applyFont="1" applyFill="1" applyAlignment="1">
      <alignment horizontal="center" vertical="center"/>
    </xf>
    <xf numFmtId="0" fontId="7" fillId="4" borderId="0" xfId="8" applyFont="1" applyFill="1" applyAlignment="1">
      <alignment horizontal="center"/>
    </xf>
    <xf numFmtId="0" fontId="15" fillId="4" borderId="0" xfId="8" applyFont="1" applyFill="1" applyBorder="1" applyAlignment="1">
      <alignment horizontal="left" vertical="center"/>
    </xf>
    <xf numFmtId="0" fontId="7" fillId="4" borderId="0" xfId="8" applyFont="1" applyFill="1" applyBorder="1" applyAlignment="1">
      <alignment horizontal="left" vertical="center" indent="1"/>
    </xf>
    <xf numFmtId="0" fontId="7" fillId="4" borderId="0" xfId="8" applyFont="1" applyFill="1" applyBorder="1" applyAlignment="1">
      <alignment vertical="center"/>
    </xf>
    <xf numFmtId="0" fontId="7" fillId="4" borderId="0" xfId="8" applyFont="1" applyFill="1" applyAlignment="1">
      <alignment horizontal="center" vertical="center"/>
    </xf>
    <xf numFmtId="0" fontId="7" fillId="4" borderId="11" xfId="8" applyFont="1" applyFill="1" applyBorder="1" applyAlignment="1">
      <alignment vertical="center" wrapText="1"/>
    </xf>
    <xf numFmtId="0" fontId="58" fillId="10" borderId="0" xfId="8" applyFont="1" applyFill="1" applyAlignment="1">
      <alignment horizontal="left" vertical="center" indent="1"/>
    </xf>
    <xf numFmtId="0" fontId="58" fillId="10" borderId="0" xfId="8" applyFont="1" applyFill="1" applyBorder="1" applyAlignment="1">
      <alignment horizontal="left" vertical="center" indent="1"/>
    </xf>
    <xf numFmtId="2" fontId="7" fillId="4" borderId="0" xfId="8" applyNumberFormat="1" applyFont="1" applyFill="1" applyAlignment="1">
      <alignment vertical="center"/>
    </xf>
    <xf numFmtId="0" fontId="58" fillId="4" borderId="0" xfId="8" applyFont="1" applyFill="1" applyBorder="1" applyAlignment="1">
      <alignment horizontal="left" vertical="center" indent="1"/>
    </xf>
    <xf numFmtId="0" fontId="15" fillId="4" borderId="0" xfId="8" applyFont="1" applyFill="1" applyBorder="1"/>
    <xf numFmtId="0" fontId="15" fillId="4" borderId="0" xfId="8" applyFont="1" applyFill="1" applyBorder="1" applyAlignment="1">
      <alignment horizontal="center" vertical="center" wrapText="1"/>
    </xf>
    <xf numFmtId="0" fontId="15" fillId="4" borderId="0" xfId="8" applyFont="1" applyFill="1" applyBorder="1" applyAlignment="1">
      <alignment horizontal="left" vertical="center" wrapText="1" indent="1"/>
    </xf>
    <xf numFmtId="0" fontId="15" fillId="9" borderId="7" xfId="8" applyFont="1" applyFill="1" applyBorder="1" applyAlignment="1">
      <alignment horizontal="center" vertical="center" wrapText="1"/>
    </xf>
    <xf numFmtId="0" fontId="15" fillId="4" borderId="7" xfId="8" applyFont="1" applyFill="1" applyBorder="1" applyAlignment="1">
      <alignment horizontal="left" vertical="center" wrapText="1" indent="2"/>
    </xf>
    <xf numFmtId="0" fontId="15" fillId="9" borderId="7" xfId="8" applyFont="1" applyFill="1" applyBorder="1" applyAlignment="1">
      <alignment horizontal="center" vertical="center"/>
    </xf>
    <xf numFmtId="0" fontId="15" fillId="4" borderId="0" xfId="8" applyFont="1" applyFill="1" applyAlignment="1">
      <alignment vertical="center" wrapText="1"/>
    </xf>
    <xf numFmtId="0" fontId="32" fillId="4" borderId="0" xfId="8" applyFont="1" applyFill="1"/>
    <xf numFmtId="0" fontId="15" fillId="4" borderId="0" xfId="8" applyFont="1" applyFill="1" applyAlignment="1">
      <alignment horizontal="center"/>
    </xf>
    <xf numFmtId="3" fontId="15" fillId="4" borderId="0" xfId="8" applyNumberFormat="1" applyFont="1" applyFill="1" applyBorder="1" applyAlignment="1">
      <alignment horizontal="center" vertical="center" wrapText="1"/>
    </xf>
    <xf numFmtId="3" fontId="15" fillId="4" borderId="7" xfId="8" applyNumberFormat="1" applyFont="1" applyFill="1" applyBorder="1" applyAlignment="1">
      <alignment horizontal="center" vertical="center"/>
    </xf>
    <xf numFmtId="0" fontId="15" fillId="4" borderId="0" xfId="8" applyFont="1" applyFill="1" applyBorder="1" applyAlignment="1">
      <alignment horizontal="center"/>
    </xf>
    <xf numFmtId="0" fontId="15" fillId="4" borderId="0" xfId="8" applyFont="1" applyFill="1" applyBorder="1" applyAlignment="1">
      <alignment vertical="top" wrapText="1"/>
    </xf>
    <xf numFmtId="0" fontId="7" fillId="9" borderId="0" xfId="8" applyFont="1" applyFill="1"/>
    <xf numFmtId="0" fontId="15" fillId="9" borderId="0" xfId="8" applyFont="1" applyFill="1"/>
    <xf numFmtId="0" fontId="7" fillId="4" borderId="7" xfId="8" applyFont="1" applyFill="1" applyBorder="1" applyAlignment="1">
      <alignment horizontal="left" vertical="center" wrapText="1" indent="1"/>
    </xf>
    <xf numFmtId="0" fontId="7" fillId="4" borderId="7" xfId="8" applyFont="1" applyFill="1" applyBorder="1" applyAlignment="1">
      <alignment horizontal="left" wrapText="1" indent="1"/>
    </xf>
    <xf numFmtId="0" fontId="15" fillId="4" borderId="7" xfId="8" applyFont="1" applyFill="1" applyBorder="1" applyAlignment="1">
      <alignment horizontal="center"/>
    </xf>
    <xf numFmtId="0" fontId="9" fillId="2" borderId="0" xfId="5" applyFill="1" applyAlignment="1">
      <alignment horizontal="left" vertical="center" indent="1"/>
    </xf>
    <xf numFmtId="0" fontId="7" fillId="4" borderId="0" xfId="8" applyFont="1" applyFill="1" applyBorder="1" applyAlignment="1">
      <alignment horizontal="left" vertical="center" wrapText="1" indent="1"/>
    </xf>
    <xf numFmtId="0" fontId="45" fillId="4" borderId="0" xfId="10" applyAlignment="1">
      <alignment horizontal="left" vertical="center" indent="5"/>
    </xf>
    <xf numFmtId="0" fontId="15" fillId="4" borderId="0" xfId="8" applyFont="1" applyFill="1" applyBorder="1" applyAlignment="1">
      <alignment horizontal="center" vertical="center"/>
    </xf>
    <xf numFmtId="0" fontId="15" fillId="4" borderId="12" xfId="8" applyFont="1" applyFill="1" applyBorder="1" applyAlignment="1">
      <alignment horizontal="left" vertical="center" wrapText="1" indent="1"/>
    </xf>
    <xf numFmtId="167" fontId="15" fillId="4" borderId="7" xfId="8" applyNumberFormat="1" applyFont="1" applyFill="1" applyBorder="1" applyAlignment="1">
      <alignment horizontal="center" vertical="center" wrapText="1"/>
    </xf>
    <xf numFmtId="4" fontId="15" fillId="9" borderId="7" xfId="8" applyNumberFormat="1" applyFont="1" applyFill="1" applyBorder="1" applyAlignment="1">
      <alignment horizontal="center" vertical="center"/>
    </xf>
    <xf numFmtId="0" fontId="9" fillId="4" borderId="0" xfId="5" applyFill="1" applyAlignment="1">
      <alignment vertical="center"/>
    </xf>
    <xf numFmtId="0" fontId="15" fillId="4" borderId="0" xfId="8" applyFont="1" applyFill="1" applyBorder="1" applyAlignment="1">
      <alignment horizontal="center" vertical="top" wrapText="1"/>
    </xf>
    <xf numFmtId="0" fontId="14" fillId="4" borderId="15" xfId="8" applyFont="1" applyFill="1" applyBorder="1" applyAlignment="1">
      <alignment horizontal="left" vertical="center" indent="1"/>
    </xf>
    <xf numFmtId="0" fontId="59" fillId="8" borderId="7" xfId="8" applyFont="1" applyFill="1" applyBorder="1" applyAlignment="1">
      <alignment horizontal="center" vertical="center" wrapText="1"/>
    </xf>
    <xf numFmtId="0" fontId="15" fillId="8" borderId="16" xfId="8" applyFont="1" applyFill="1" applyBorder="1" applyAlignment="1">
      <alignment horizontal="center" vertical="center" wrapText="1"/>
    </xf>
    <xf numFmtId="0" fontId="60" fillId="2" borderId="7" xfId="8" applyFont="1" applyFill="1" applyBorder="1" applyAlignment="1">
      <alignment horizontal="left" vertical="center" wrapText="1" indent="1"/>
    </xf>
    <xf numFmtId="0" fontId="15" fillId="2" borderId="7" xfId="8" applyFont="1" applyFill="1" applyBorder="1" applyAlignment="1">
      <alignment vertical="center" wrapText="1"/>
    </xf>
    <xf numFmtId="0" fontId="15" fillId="2" borderId="7" xfId="8" applyFont="1" applyFill="1" applyBorder="1" applyAlignment="1">
      <alignment horizontal="center" vertical="center" wrapText="1"/>
    </xf>
    <xf numFmtId="0" fontId="45" fillId="4" borderId="7" xfId="8" applyFont="1" applyFill="1" applyBorder="1" applyAlignment="1">
      <alignment horizontal="left" vertical="center" wrapText="1" indent="2"/>
    </xf>
    <xf numFmtId="0" fontId="15" fillId="4" borderId="7" xfId="8" applyFont="1" applyFill="1" applyBorder="1" applyAlignment="1">
      <alignment vertical="center" wrapText="1"/>
    </xf>
    <xf numFmtId="165" fontId="15" fillId="4" borderId="7" xfId="7" applyNumberFormat="1" applyFont="1" applyFill="1" applyBorder="1" applyAlignment="1">
      <alignment vertical="center" wrapText="1"/>
    </xf>
    <xf numFmtId="0" fontId="45" fillId="9" borderId="7" xfId="8" applyFont="1" applyFill="1" applyBorder="1" applyAlignment="1">
      <alignment horizontal="left" vertical="center" wrapText="1" indent="1"/>
    </xf>
    <xf numFmtId="0" fontId="15" fillId="9" borderId="7" xfId="8" applyFont="1" applyFill="1" applyBorder="1" applyAlignment="1">
      <alignment vertical="center" wrapText="1"/>
    </xf>
    <xf numFmtId="3" fontId="15" fillId="2" borderId="7" xfId="8" applyNumberFormat="1" applyFont="1" applyFill="1" applyBorder="1" applyAlignment="1">
      <alignment horizontal="center" vertical="center" wrapText="1"/>
    </xf>
    <xf numFmtId="0" fontId="32" fillId="4" borderId="0" xfId="8" applyFont="1" applyFill="1" applyAlignment="1">
      <alignment vertical="center"/>
    </xf>
    <xf numFmtId="0" fontId="34" fillId="4" borderId="0" xfId="8" applyFont="1" applyFill="1" applyAlignment="1">
      <alignment vertical="center"/>
    </xf>
    <xf numFmtId="0" fontId="35" fillId="4" borderId="0" xfId="8" applyFont="1" applyFill="1" applyAlignment="1">
      <alignment vertical="center"/>
    </xf>
    <xf numFmtId="0" fontId="36" fillId="4" borderId="0" xfId="8" applyFont="1" applyFill="1" applyAlignment="1">
      <alignment vertical="center"/>
    </xf>
    <xf numFmtId="0" fontId="45" fillId="4" borderId="7" xfId="8" applyFont="1" applyFill="1" applyBorder="1" applyAlignment="1">
      <alignment horizontal="left" vertical="center" wrapText="1" indent="3"/>
    </xf>
    <xf numFmtId="3" fontId="7" fillId="4" borderId="0" xfId="8" applyNumberFormat="1" applyFont="1" applyFill="1" applyAlignment="1">
      <alignment vertical="center"/>
    </xf>
    <xf numFmtId="165" fontId="15" fillId="9" borderId="7" xfId="7" applyNumberFormat="1" applyFont="1" applyFill="1" applyBorder="1" applyAlignment="1">
      <alignment horizontal="center" vertical="center"/>
    </xf>
    <xf numFmtId="1" fontId="15" fillId="4" borderId="7" xfId="8" applyNumberFormat="1" applyFont="1" applyFill="1" applyBorder="1" applyAlignment="1">
      <alignment horizontal="center" vertical="center"/>
    </xf>
    <xf numFmtId="0" fontId="15" fillId="2" borderId="7" xfId="8" applyFont="1" applyFill="1" applyBorder="1" applyAlignment="1">
      <alignment horizontal="center" vertical="center"/>
    </xf>
    <xf numFmtId="3" fontId="15" fillId="2" borderId="7" xfId="8" applyNumberFormat="1" applyFont="1" applyFill="1" applyBorder="1" applyAlignment="1">
      <alignment horizontal="center" vertical="center"/>
    </xf>
    <xf numFmtId="3" fontId="15" fillId="4" borderId="0" xfId="8" applyNumberFormat="1" applyFont="1" applyFill="1" applyBorder="1" applyAlignment="1">
      <alignment vertical="top" wrapText="1"/>
    </xf>
    <xf numFmtId="3" fontId="15" fillId="4" borderId="0" xfId="8" applyNumberFormat="1" applyFont="1" applyFill="1" applyBorder="1" applyAlignment="1"/>
    <xf numFmtId="0" fontId="7" fillId="4" borderId="0" xfId="8" applyFont="1" applyFill="1" applyAlignment="1">
      <alignment horizontal="left" indent="1"/>
    </xf>
    <xf numFmtId="0" fontId="14" fillId="4" borderId="0" xfId="8" applyFont="1" applyFill="1" applyAlignment="1">
      <alignment horizontal="left" indent="1"/>
    </xf>
    <xf numFmtId="0" fontId="15" fillId="4" borderId="0" xfId="8" applyFont="1" applyFill="1" applyAlignment="1">
      <alignment horizontal="left" indent="1"/>
    </xf>
    <xf numFmtId="3" fontId="15" fillId="4" borderId="0" xfId="8" applyNumberFormat="1" applyFont="1" applyFill="1" applyBorder="1" applyAlignment="1">
      <alignment horizontal="center" vertical="top" wrapText="1"/>
    </xf>
    <xf numFmtId="3" fontId="15" fillId="4" borderId="0" xfId="8" applyNumberFormat="1" applyFont="1" applyFill="1" applyBorder="1" applyAlignment="1">
      <alignment horizontal="center"/>
    </xf>
    <xf numFmtId="0" fontId="7" fillId="4" borderId="0" xfId="8" applyFont="1" applyFill="1" applyBorder="1" applyAlignment="1">
      <alignment vertical="center" wrapText="1"/>
    </xf>
    <xf numFmtId="3" fontId="15" fillId="8" borderId="7" xfId="8" applyNumberFormat="1" applyFont="1" applyFill="1" applyBorder="1" applyAlignment="1">
      <alignment horizontal="center" vertical="center" wrapText="1"/>
    </xf>
    <xf numFmtId="0" fontId="24" fillId="4" borderId="0" xfId="8" applyFont="1" applyFill="1" applyAlignment="1">
      <alignment horizontal="left" indent="1"/>
    </xf>
    <xf numFmtId="0" fontId="14" fillId="4" borderId="0" xfId="8" applyFont="1" applyFill="1" applyBorder="1" applyAlignment="1">
      <alignment vertical="top" wrapText="1"/>
    </xf>
    <xf numFmtId="166" fontId="15" fillId="2" borderId="7" xfId="7" applyNumberFormat="1" applyFont="1" applyFill="1" applyBorder="1" applyAlignment="1">
      <alignment horizontal="center" vertical="center" wrapText="1"/>
    </xf>
    <xf numFmtId="166" fontId="15" fillId="2" borderId="7" xfId="8" applyNumberFormat="1" applyFont="1" applyFill="1" applyBorder="1" applyAlignment="1">
      <alignment horizontal="center" vertical="center"/>
    </xf>
    <xf numFmtId="166" fontId="15" fillId="2" borderId="7" xfId="7" applyNumberFormat="1" applyFont="1" applyFill="1" applyBorder="1" applyAlignment="1">
      <alignment horizontal="center" vertical="center"/>
    </xf>
    <xf numFmtId="166" fontId="15" fillId="2" borderId="7" xfId="8" applyNumberFormat="1" applyFont="1" applyFill="1" applyBorder="1" applyAlignment="1">
      <alignment horizontal="center" vertical="center" wrapText="1"/>
    </xf>
    <xf numFmtId="165" fontId="15" fillId="4" borderId="0" xfId="8" applyNumberFormat="1" applyFont="1" applyFill="1" applyBorder="1" applyAlignment="1">
      <alignment horizontal="center" vertical="top" wrapText="1"/>
    </xf>
    <xf numFmtId="166" fontId="15" fillId="4" borderId="7" xfId="8" applyNumberFormat="1" applyFont="1" applyFill="1" applyBorder="1" applyAlignment="1">
      <alignment horizontal="center" vertical="center"/>
    </xf>
    <xf numFmtId="166" fontId="15" fillId="4" borderId="7" xfId="7" applyNumberFormat="1" applyFont="1" applyFill="1" applyBorder="1" applyAlignment="1">
      <alignment horizontal="center" vertical="center" wrapText="1"/>
    </xf>
    <xf numFmtId="166" fontId="15" fillId="4" borderId="7" xfId="7" applyNumberFormat="1" applyFont="1" applyFill="1" applyBorder="1" applyAlignment="1">
      <alignment horizontal="center" vertical="center"/>
    </xf>
    <xf numFmtId="165" fontId="15" fillId="2" borderId="7" xfId="7" applyNumberFormat="1" applyFont="1" applyFill="1" applyBorder="1" applyAlignment="1">
      <alignment horizontal="center" vertical="center" wrapText="1"/>
    </xf>
    <xf numFmtId="165" fontId="15" fillId="2" borderId="7" xfId="7" applyNumberFormat="1" applyFont="1" applyFill="1" applyBorder="1" applyAlignment="1">
      <alignment horizontal="center" vertical="center"/>
    </xf>
    <xf numFmtId="165" fontId="15" fillId="4" borderId="0" xfId="8" applyNumberFormat="1" applyFont="1" applyFill="1" applyBorder="1"/>
    <xf numFmtId="165" fontId="15" fillId="4" borderId="0" xfId="7" applyNumberFormat="1" applyFont="1" applyFill="1" applyBorder="1" applyAlignment="1">
      <alignment horizontal="center" vertical="top" wrapText="1"/>
    </xf>
    <xf numFmtId="165" fontId="15" fillId="4" borderId="0" xfId="7" applyNumberFormat="1" applyFont="1" applyFill="1" applyBorder="1" applyAlignment="1">
      <alignment horizontal="center"/>
    </xf>
    <xf numFmtId="0" fontId="9" fillId="4" borderId="0" xfId="5" applyFill="1" applyAlignment="1">
      <alignment horizontal="left" vertical="center" indent="1"/>
    </xf>
    <xf numFmtId="0" fontId="15" fillId="4" borderId="0" xfId="8" applyFont="1" applyFill="1" applyBorder="1" applyAlignment="1">
      <alignment horizontal="left" indent="1"/>
    </xf>
    <xf numFmtId="165" fontId="15" fillId="4" borderId="0" xfId="7" applyNumberFormat="1" applyFont="1" applyFill="1" applyBorder="1" applyAlignment="1">
      <alignment horizontal="left" vertical="top" wrapText="1" indent="1"/>
    </xf>
    <xf numFmtId="0" fontId="7" fillId="7" borderId="0" xfId="8" applyFont="1" applyFill="1" applyAlignment="1">
      <alignment horizontal="left" vertical="center" indent="2"/>
    </xf>
    <xf numFmtId="3" fontId="15" fillId="4" borderId="0" xfId="8" applyNumberFormat="1" applyFont="1" applyFill="1" applyBorder="1" applyAlignment="1">
      <alignment horizontal="center" vertical="center"/>
    </xf>
    <xf numFmtId="0" fontId="60" fillId="4" borderId="0" xfId="8" applyFont="1" applyFill="1" applyBorder="1" applyAlignment="1">
      <alignment horizontal="left" vertical="center" wrapText="1" indent="1"/>
    </xf>
    <xf numFmtId="3" fontId="15" fillId="9" borderId="7" xfId="8" applyNumberFormat="1" applyFont="1" applyFill="1" applyBorder="1" applyAlignment="1">
      <alignment horizontal="center" vertical="center"/>
    </xf>
    <xf numFmtId="0" fontId="14" fillId="2" borderId="7" xfId="8" applyFont="1" applyFill="1" applyBorder="1" applyAlignment="1">
      <alignment horizontal="center" vertical="center" wrapText="1"/>
    </xf>
    <xf numFmtId="3" fontId="15" fillId="9" borderId="7" xfId="8" applyNumberFormat="1" applyFont="1" applyFill="1" applyBorder="1" applyAlignment="1">
      <alignment horizontal="right" vertical="center"/>
    </xf>
    <xf numFmtId="1" fontId="15" fillId="9" borderId="7" xfId="7" applyNumberFormat="1" applyFont="1" applyFill="1" applyBorder="1" applyAlignment="1">
      <alignment horizontal="center" vertical="center"/>
    </xf>
    <xf numFmtId="0" fontId="9" fillId="4" borderId="0" xfId="8" applyFont="1" applyFill="1" applyBorder="1"/>
    <xf numFmtId="3" fontId="15" fillId="4" borderId="0" xfId="8" applyNumberFormat="1" applyFont="1" applyFill="1" applyBorder="1" applyAlignment="1">
      <alignment horizontal="left" vertical="top" wrapText="1" indent="1"/>
    </xf>
    <xf numFmtId="3" fontId="15" fillId="4" borderId="0" xfId="8" applyNumberFormat="1" applyFont="1" applyFill="1" applyBorder="1" applyAlignment="1">
      <alignment horizontal="left" indent="1"/>
    </xf>
    <xf numFmtId="0" fontId="7" fillId="4" borderId="0" xfId="8" applyFont="1" applyFill="1" applyAlignment="1">
      <alignment horizontal="left" vertical="center" indent="2"/>
    </xf>
    <xf numFmtId="9" fontId="7" fillId="4" borderId="0" xfId="9" applyFont="1" applyFill="1"/>
    <xf numFmtId="0" fontId="15" fillId="2" borderId="7" xfId="8" applyFont="1" applyFill="1" applyBorder="1" applyAlignment="1">
      <alignment horizontal="left" vertical="center" wrapText="1" indent="1"/>
    </xf>
    <xf numFmtId="0" fontId="45" fillId="4" borderId="7" xfId="8" applyFont="1" applyFill="1" applyBorder="1" applyAlignment="1">
      <alignment horizontal="left" vertical="center" wrapText="1" indent="1"/>
    </xf>
    <xf numFmtId="165" fontId="7" fillId="4" borderId="0" xfId="8" applyNumberFormat="1" applyFont="1" applyFill="1"/>
    <xf numFmtId="3" fontId="15" fillId="4" borderId="7" xfId="8" applyNumberFormat="1" applyFont="1" applyFill="1" applyBorder="1" applyAlignment="1">
      <alignment horizontal="left" vertical="center" wrapText="1" indent="1"/>
    </xf>
    <xf numFmtId="0" fontId="61" fillId="4" borderId="0" xfId="8" applyFont="1" applyFill="1" applyAlignment="1">
      <alignment horizontal="left" vertical="center" indent="1"/>
    </xf>
    <xf numFmtId="0" fontId="62" fillId="4" borderId="0" xfId="5" applyFont="1" applyFill="1" applyAlignment="1">
      <alignment horizontal="left" vertical="center" indent="1"/>
    </xf>
    <xf numFmtId="3" fontId="15" fillId="4" borderId="7" xfId="8" applyNumberFormat="1" applyFont="1" applyFill="1" applyBorder="1" applyAlignment="1">
      <alignment horizontal="right" vertical="center" wrapText="1"/>
    </xf>
    <xf numFmtId="3" fontId="15" fillId="9" borderId="7" xfId="8" applyNumberFormat="1" applyFont="1" applyFill="1" applyBorder="1" applyAlignment="1">
      <alignment horizontal="right" vertical="center" wrapText="1"/>
    </xf>
    <xf numFmtId="3" fontId="15" fillId="2" borderId="7" xfId="8" applyNumberFormat="1" applyFont="1" applyFill="1" applyBorder="1" applyAlignment="1">
      <alignment horizontal="right" vertical="center" wrapText="1"/>
    </xf>
    <xf numFmtId="3" fontId="15" fillId="2" borderId="7" xfId="8" applyNumberFormat="1" applyFont="1" applyFill="1" applyBorder="1" applyAlignment="1">
      <alignment horizontal="right" vertical="center"/>
    </xf>
    <xf numFmtId="3" fontId="15" fillId="4" borderId="7" xfId="8" applyNumberFormat="1" applyFont="1" applyFill="1" applyBorder="1" applyAlignment="1">
      <alignment horizontal="right" vertical="center"/>
    </xf>
    <xf numFmtId="3" fontId="15" fillId="4" borderId="7" xfId="7" applyNumberFormat="1" applyFont="1" applyFill="1" applyBorder="1" applyAlignment="1">
      <alignment horizontal="right" vertical="center" wrapText="1"/>
    </xf>
    <xf numFmtId="3" fontId="15" fillId="9" borderId="7" xfId="7" applyNumberFormat="1" applyFont="1" applyFill="1" applyBorder="1" applyAlignment="1">
      <alignment horizontal="right" vertical="center" wrapText="1"/>
    </xf>
    <xf numFmtId="4" fontId="15" fillId="4" borderId="7" xfId="8" applyNumberFormat="1" applyFont="1" applyFill="1" applyBorder="1" applyAlignment="1">
      <alignment horizontal="center" vertical="center"/>
    </xf>
    <xf numFmtId="167" fontId="15" fillId="4" borderId="7" xfId="8" applyNumberFormat="1" applyFont="1" applyFill="1" applyBorder="1" applyAlignment="1">
      <alignment horizontal="center" vertical="center"/>
    </xf>
    <xf numFmtId="0" fontId="7" fillId="4" borderId="0" xfId="8" applyFont="1" applyFill="1" applyBorder="1" applyAlignment="1">
      <alignment horizontal="left" vertical="center" wrapText="1"/>
    </xf>
    <xf numFmtId="0" fontId="7" fillId="4" borderId="0" xfId="8" applyFont="1" applyFill="1" applyBorder="1" applyAlignment="1">
      <alignment horizontal="center"/>
    </xf>
    <xf numFmtId="0" fontId="7" fillId="4" borderId="0" xfId="8" applyFont="1" applyFill="1" applyBorder="1" applyAlignment="1">
      <alignment horizontal="left" vertical="top" wrapText="1"/>
    </xf>
    <xf numFmtId="0" fontId="9" fillId="4" borderId="0" xfId="5">
      <alignment horizontal="left" vertical="center"/>
    </xf>
    <xf numFmtId="0" fontId="25" fillId="4" borderId="0" xfId="8" applyFont="1" applyFill="1"/>
    <xf numFmtId="0" fontId="21" fillId="4" borderId="0" xfId="8" applyFont="1" applyFill="1"/>
    <xf numFmtId="0" fontId="9" fillId="4" borderId="0" xfId="5" applyFill="1">
      <alignment horizontal="left" vertical="center"/>
    </xf>
    <xf numFmtId="0" fontId="15" fillId="9" borderId="7" xfId="8" applyFont="1" applyFill="1" applyBorder="1" applyAlignment="1">
      <alignment horizontal="center"/>
    </xf>
    <xf numFmtId="0" fontId="14" fillId="4" borderId="0" xfId="8" applyFont="1" applyFill="1"/>
    <xf numFmtId="0" fontId="15" fillId="4" borderId="0" xfId="8" applyFont="1" applyFill="1" applyBorder="1" applyAlignment="1">
      <alignment horizontal="left" vertical="top" wrapText="1" indent="1"/>
    </xf>
    <xf numFmtId="0" fontId="15" fillId="4" borderId="0" xfId="8" applyFont="1" applyFill="1" applyBorder="1" applyAlignment="1">
      <alignment horizontal="center" vertical="top"/>
    </xf>
    <xf numFmtId="0" fontId="58" fillId="4" borderId="0" xfId="8" applyFont="1" applyFill="1" applyBorder="1" applyAlignment="1">
      <alignment horizontal="left" vertical="center" wrapText="1" indent="2"/>
    </xf>
    <xf numFmtId="0" fontId="15" fillId="4" borderId="0" xfId="8" applyFont="1" applyFill="1" applyBorder="1" applyAlignment="1">
      <alignment horizontal="left" vertical="top" indent="1"/>
    </xf>
    <xf numFmtId="0" fontId="15" fillId="4" borderId="0" xfId="8" applyFont="1" applyFill="1" applyBorder="1" applyAlignment="1">
      <alignment vertical="top"/>
    </xf>
    <xf numFmtId="1" fontId="15" fillId="4" borderId="0" xfId="8" applyNumberFormat="1" applyFont="1" applyFill="1" applyBorder="1" applyAlignment="1">
      <alignment horizontal="center" vertical="center" wrapText="1"/>
    </xf>
    <xf numFmtId="166" fontId="15" fillId="4" borderId="0" xfId="8" applyNumberFormat="1" applyFont="1" applyFill="1" applyBorder="1" applyAlignment="1">
      <alignment horizontal="center" vertical="center" wrapText="1"/>
    </xf>
    <xf numFmtId="0" fontId="24" fillId="4" borderId="0" xfId="8" applyFont="1" applyFill="1" applyBorder="1" applyAlignment="1">
      <alignment horizontal="center" vertical="top" wrapText="1"/>
    </xf>
    <xf numFmtId="0" fontId="14" fillId="4" borderId="7" xfId="8" applyFont="1" applyFill="1" applyBorder="1" applyAlignment="1">
      <alignment horizontal="center" vertical="center" wrapText="1"/>
    </xf>
    <xf numFmtId="3" fontId="14" fillId="4" borderId="7" xfId="8" applyNumberFormat="1" applyFont="1" applyFill="1" applyBorder="1" applyAlignment="1">
      <alignment horizontal="center" vertical="center" wrapText="1"/>
    </xf>
    <xf numFmtId="0" fontId="30" fillId="4" borderId="0" xfId="8" applyFont="1" applyFill="1" applyBorder="1" applyAlignment="1">
      <alignment vertical="top" wrapText="1"/>
    </xf>
    <xf numFmtId="0" fontId="30" fillId="4" borderId="0" xfId="8" applyFont="1" applyFill="1" applyBorder="1" applyAlignment="1">
      <alignment horizontal="center" vertical="top" wrapText="1"/>
    </xf>
    <xf numFmtId="0" fontId="14" fillId="9" borderId="7" xfId="8" applyFont="1" applyFill="1" applyBorder="1" applyAlignment="1">
      <alignment horizontal="center" vertical="center" wrapText="1"/>
    </xf>
    <xf numFmtId="0" fontId="45" fillId="4" borderId="0" xfId="8" applyFont="1" applyFill="1" applyBorder="1" applyAlignment="1">
      <alignment horizontal="left" vertical="center" wrapText="1" indent="1"/>
    </xf>
    <xf numFmtId="0" fontId="14" fillId="4" borderId="0" xfId="8" applyFont="1" applyFill="1" applyBorder="1" applyAlignment="1">
      <alignment horizontal="center" vertical="center" wrapText="1"/>
    </xf>
    <xf numFmtId="0" fontId="7" fillId="4" borderId="0" xfId="8" applyFont="1" applyFill="1" applyBorder="1" applyAlignment="1">
      <alignment horizontal="left" vertical="center"/>
    </xf>
    <xf numFmtId="0" fontId="15" fillId="4" borderId="0" xfId="8" applyFont="1" applyFill="1" applyBorder="1" applyAlignment="1">
      <alignment horizontal="left" vertical="center" wrapText="1"/>
    </xf>
    <xf numFmtId="0" fontId="15" fillId="4" borderId="7" xfId="8" applyFont="1" applyFill="1" applyBorder="1" applyAlignment="1">
      <alignment horizontal="left" vertical="center" wrapText="1"/>
    </xf>
    <xf numFmtId="0" fontId="45" fillId="4" borderId="7" xfId="8" applyFont="1" applyFill="1" applyBorder="1" applyAlignment="1">
      <alignment horizontal="center" vertical="center" wrapText="1"/>
    </xf>
    <xf numFmtId="9" fontId="15" fillId="4" borderId="7" xfId="8" applyNumberFormat="1" applyFont="1" applyFill="1" applyBorder="1" applyAlignment="1">
      <alignment horizontal="center" vertical="center" wrapText="1"/>
    </xf>
    <xf numFmtId="0" fontId="15" fillId="4" borderId="7" xfId="8" applyNumberFormat="1" applyFont="1" applyFill="1" applyBorder="1" applyAlignment="1">
      <alignment horizontal="center" vertical="center" wrapText="1"/>
    </xf>
    <xf numFmtId="9" fontId="15" fillId="4" borderId="0" xfId="8" applyNumberFormat="1" applyFont="1" applyFill="1" applyBorder="1" applyAlignment="1">
      <alignment horizontal="center" vertical="top" wrapText="1"/>
    </xf>
    <xf numFmtId="0" fontId="15" fillId="9" borderId="7" xfId="8" applyFont="1" applyFill="1" applyBorder="1" applyAlignment="1">
      <alignment vertical="center"/>
    </xf>
    <xf numFmtId="0" fontId="15" fillId="4" borderId="4" xfId="8" applyFont="1" applyFill="1" applyBorder="1" applyAlignment="1">
      <alignment horizontal="left" vertical="center" wrapText="1" indent="1"/>
    </xf>
    <xf numFmtId="0" fontId="63" fillId="4" borderId="0" xfId="13" applyFont="1" applyFill="1" applyBorder="1" applyAlignment="1">
      <alignment vertical="center" wrapText="1"/>
    </xf>
    <xf numFmtId="0" fontId="15" fillId="4" borderId="0" xfId="8" applyFont="1" applyFill="1" applyAlignment="1"/>
    <xf numFmtId="0" fontId="30" fillId="4" borderId="0" xfId="8" applyFont="1" applyFill="1"/>
    <xf numFmtId="0" fontId="40" fillId="4" borderId="0" xfId="8" applyFont="1" applyFill="1" applyBorder="1" applyAlignment="1">
      <alignment horizontal="left" vertical="top" wrapText="1" indent="2"/>
    </xf>
    <xf numFmtId="0" fontId="18" fillId="4" borderId="0" xfId="8" applyFont="1" applyFill="1" applyBorder="1" applyAlignment="1">
      <alignment horizontal="left" vertical="center" wrapText="1" indent="1"/>
    </xf>
    <xf numFmtId="0" fontId="7" fillId="4" borderId="5" xfId="8" applyFont="1" applyFill="1" applyBorder="1" applyAlignment="1">
      <alignment horizontal="left" vertical="center" wrapText="1" indent="1"/>
    </xf>
    <xf numFmtId="0" fontId="15" fillId="2" borderId="0" xfId="8" applyFont="1" applyFill="1"/>
    <xf numFmtId="0" fontId="15" fillId="4" borderId="0" xfId="8" applyFont="1" applyFill="1" applyBorder="1" applyAlignment="1"/>
    <xf numFmtId="3" fontId="15" fillId="4" borderId="7" xfId="8" applyNumberFormat="1" applyFont="1" applyFill="1" applyBorder="1" applyAlignment="1">
      <alignment horizontal="left" vertical="center" indent="1"/>
    </xf>
    <xf numFmtId="3" fontId="15" fillId="8" borderId="7" xfId="8" applyNumberFormat="1" applyFont="1" applyFill="1" applyBorder="1" applyAlignment="1">
      <alignment horizontal="center" vertical="center"/>
    </xf>
    <xf numFmtId="0" fontId="58" fillId="4" borderId="0" xfId="8" applyFont="1" applyFill="1" applyAlignment="1">
      <alignment horizontal="left" vertical="center" indent="1"/>
    </xf>
    <xf numFmtId="0" fontId="63" fillId="4" borderId="0" xfId="13" applyFont="1" applyFill="1" applyBorder="1" applyAlignment="1">
      <alignment horizontal="right" vertical="center" wrapText="1"/>
    </xf>
    <xf numFmtId="0" fontId="25" fillId="4" borderId="0" xfId="8" applyFont="1" applyFill="1" applyBorder="1" applyAlignment="1">
      <alignment horizontal="center"/>
    </xf>
    <xf numFmtId="0" fontId="60" fillId="4" borderId="7" xfId="8" applyFont="1" applyFill="1" applyBorder="1" applyAlignment="1">
      <alignment horizontal="left" vertical="center" wrapText="1" indent="1"/>
    </xf>
    <xf numFmtId="0" fontId="58" fillId="10" borderId="4" xfId="8" applyFont="1" applyFill="1" applyBorder="1" applyAlignment="1">
      <alignment horizontal="left" vertical="center" indent="1"/>
    </xf>
    <xf numFmtId="0" fontId="14" fillId="4" borderId="0" xfId="8" applyFont="1" applyFill="1" applyBorder="1"/>
    <xf numFmtId="3" fontId="15" fillId="4" borderId="0" xfId="8" applyNumberFormat="1" applyFont="1" applyFill="1"/>
    <xf numFmtId="167" fontId="15" fillId="4" borderId="7" xfId="8" applyNumberFormat="1" applyFont="1" applyFill="1" applyBorder="1" applyAlignment="1">
      <alignment horizontal="left" vertical="center" indent="1"/>
    </xf>
    <xf numFmtId="167" fontId="15" fillId="4" borderId="0" xfId="8" applyNumberFormat="1" applyFont="1" applyFill="1" applyBorder="1" applyAlignment="1">
      <alignment horizontal="left" vertical="center" indent="1"/>
    </xf>
    <xf numFmtId="3" fontId="7" fillId="4" borderId="0" xfId="8" applyNumberFormat="1" applyFont="1" applyFill="1" applyBorder="1" applyAlignment="1">
      <alignment horizontal="center" vertical="center"/>
    </xf>
    <xf numFmtId="49" fontId="14" fillId="4" borderId="0" xfId="8" applyNumberFormat="1" applyFont="1" applyFill="1" applyBorder="1" applyAlignment="1">
      <alignment horizontal="left" vertical="top" wrapText="1"/>
    </xf>
    <xf numFmtId="3" fontId="15" fillId="4" borderId="7" xfId="7" applyNumberFormat="1" applyFont="1" applyFill="1" applyBorder="1" applyAlignment="1">
      <alignment horizontal="center" vertical="center"/>
    </xf>
    <xf numFmtId="3" fontId="15" fillId="4" borderId="0" xfId="7" applyNumberFormat="1" applyFont="1" applyFill="1" applyBorder="1" applyAlignment="1">
      <alignment horizontal="center"/>
    </xf>
    <xf numFmtId="3" fontId="14" fillId="4" borderId="0" xfId="8" applyNumberFormat="1" applyFont="1" applyFill="1"/>
    <xf numFmtId="3" fontId="7" fillId="4" borderId="0" xfId="8" applyNumberFormat="1" applyFont="1" applyFill="1" applyAlignment="1">
      <alignment horizontal="right" vertical="center"/>
    </xf>
    <xf numFmtId="0" fontId="45" fillId="4" borderId="7" xfId="8" applyFont="1" applyFill="1" applyBorder="1" applyAlignment="1" applyProtection="1">
      <alignment horizontal="left" vertical="center" wrapText="1" indent="1"/>
      <protection locked="0"/>
    </xf>
    <xf numFmtId="0" fontId="15" fillId="4" borderId="0" xfId="8" applyFont="1" applyFill="1" applyBorder="1" applyAlignment="1">
      <alignment horizontal="left" vertical="top" wrapText="1"/>
    </xf>
    <xf numFmtId="0" fontId="15" fillId="4" borderId="0" xfId="8" applyFont="1" applyFill="1" applyBorder="1" applyAlignment="1">
      <alignment wrapText="1"/>
    </xf>
    <xf numFmtId="4" fontId="15" fillId="4" borderId="7" xfId="8" applyNumberFormat="1" applyFont="1" applyFill="1" applyBorder="1" applyAlignment="1">
      <alignment horizontal="left" vertical="center" indent="1"/>
    </xf>
    <xf numFmtId="0" fontId="58" fillId="10" borderId="0" xfId="8" applyFont="1" applyFill="1" applyAlignment="1">
      <alignment horizontal="left" vertical="center"/>
    </xf>
    <xf numFmtId="3" fontId="15" fillId="4" borderId="0" xfId="8" applyNumberFormat="1" applyFont="1" applyFill="1" applyBorder="1" applyAlignment="1">
      <alignment horizontal="left" vertical="center" wrapText="1" indent="1"/>
    </xf>
    <xf numFmtId="169" fontId="15" fillId="4" borderId="7" xfId="8" applyNumberFormat="1" applyFont="1" applyFill="1" applyBorder="1" applyAlignment="1">
      <alignment horizontal="left" vertical="center" wrapText="1" indent="1"/>
    </xf>
    <xf numFmtId="0" fontId="15" fillId="4" borderId="0" xfId="0" applyFont="1" applyFill="1" applyBorder="1"/>
    <xf numFmtId="0" fontId="15" fillId="4" borderId="0" xfId="0" applyFont="1" applyFill="1" applyBorder="1" applyAlignment="1">
      <alignment horizontal="center"/>
    </xf>
    <xf numFmtId="0" fontId="15" fillId="4" borderId="0" xfId="0" applyFont="1" applyFill="1"/>
    <xf numFmtId="0" fontId="7" fillId="4" borderId="0" xfId="0" applyFont="1" applyFill="1"/>
    <xf numFmtId="0" fontId="45" fillId="4" borderId="0" xfId="0" applyFont="1" applyFill="1" applyAlignment="1">
      <alignment vertical="center"/>
    </xf>
    <xf numFmtId="0" fontId="18" fillId="4" borderId="0" xfId="8" applyFont="1" applyFill="1" applyAlignment="1">
      <alignment horizontal="left" vertical="center" indent="1"/>
    </xf>
    <xf numFmtId="0" fontId="7" fillId="4" borderId="0" xfId="8" applyFont="1" applyFill="1" applyAlignment="1">
      <alignment horizontal="left" vertical="center" indent="1"/>
    </xf>
    <xf numFmtId="0" fontId="7" fillId="4" borderId="0" xfId="8" applyFont="1" applyFill="1" applyBorder="1" applyAlignment="1">
      <alignment vertical="center" wrapText="1"/>
    </xf>
    <xf numFmtId="0" fontId="15" fillId="4" borderId="0" xfId="8" applyFont="1" applyFill="1" applyBorder="1" applyAlignment="1">
      <alignment horizontal="left" wrapText="1"/>
    </xf>
    <xf numFmtId="0" fontId="63" fillId="4" borderId="0" xfId="12" applyFont="1" applyFill="1" applyBorder="1" applyAlignment="1">
      <alignment horizontal="right" vertical="center" wrapText="1"/>
    </xf>
    <xf numFmtId="0" fontId="9" fillId="4" borderId="0" xfId="5" applyFill="1" applyAlignment="1">
      <alignment horizontal="left" vertical="center" indent="1"/>
    </xf>
    <xf numFmtId="0" fontId="63" fillId="4" borderId="0" xfId="13" applyFont="1" applyFill="1" applyBorder="1" applyAlignment="1">
      <alignment horizontal="right" vertical="center" wrapText="1"/>
    </xf>
    <xf numFmtId="0" fontId="15" fillId="8" borderId="7" xfId="8" applyFont="1" applyFill="1" applyBorder="1" applyAlignment="1">
      <alignment horizontal="center" vertical="center"/>
    </xf>
    <xf numFmtId="0" fontId="15" fillId="8" borderId="13" xfId="8" applyFont="1" applyFill="1" applyBorder="1" applyAlignment="1">
      <alignment horizontal="center" vertical="center"/>
    </xf>
    <xf numFmtId="0" fontId="7" fillId="4" borderId="0" xfId="8" applyFont="1" applyFill="1" applyAlignment="1">
      <alignment horizontal="left" vertical="center" wrapText="1" indent="1"/>
    </xf>
    <xf numFmtId="0" fontId="18" fillId="4" borderId="0" xfId="8" applyFont="1" applyFill="1" applyAlignment="1">
      <alignment horizontal="left" vertical="center" wrapText="1" indent="1"/>
    </xf>
    <xf numFmtId="0" fontId="7" fillId="4" borderId="0" xfId="8" applyFont="1" applyFill="1" applyAlignment="1">
      <alignment horizontal="left" vertical="center" indent="1"/>
    </xf>
    <xf numFmtId="0" fontId="55" fillId="4" borderId="0" xfId="8" applyFont="1" applyFill="1" applyAlignment="1">
      <alignment horizontal="left" vertical="center"/>
    </xf>
    <xf numFmtId="0" fontId="7" fillId="4" borderId="0" xfId="8" applyFont="1" applyFill="1" applyBorder="1" applyAlignment="1">
      <alignment horizontal="left" vertical="center" indent="1"/>
    </xf>
    <xf numFmtId="0" fontId="7" fillId="4" borderId="0" xfId="8" applyFont="1" applyFill="1" applyAlignment="1">
      <alignment horizontal="left" vertical="center"/>
    </xf>
    <xf numFmtId="0" fontId="45" fillId="4" borderId="0" xfId="10" applyAlignment="1">
      <alignment horizontal="left" vertical="center" indent="5"/>
    </xf>
    <xf numFmtId="0" fontId="7" fillId="4" borderId="0" xfId="8" applyFont="1" applyFill="1" applyBorder="1" applyAlignment="1">
      <alignment horizontal="left" vertical="center" wrapText="1" indent="1"/>
    </xf>
    <xf numFmtId="0" fontId="7" fillId="4" borderId="0" xfId="8" applyFont="1" applyFill="1" applyAlignment="1">
      <alignment horizontal="left" vertical="center" wrapText="1"/>
    </xf>
    <xf numFmtId="0" fontId="58" fillId="10" borderId="0" xfId="8" applyFont="1" applyFill="1" applyAlignment="1">
      <alignment horizontal="left" vertical="center" indent="1"/>
    </xf>
    <xf numFmtId="0" fontId="7" fillId="4" borderId="0" xfId="8" applyFont="1" applyFill="1" applyBorder="1" applyAlignment="1">
      <alignment horizontal="left" vertical="center"/>
    </xf>
    <xf numFmtId="0" fontId="15" fillId="8" borderId="20" xfId="8" applyFont="1" applyFill="1" applyBorder="1" applyAlignment="1">
      <alignment horizontal="center" vertical="center" wrapText="1"/>
    </xf>
    <xf numFmtId="0" fontId="15" fillId="8" borderId="17" xfId="8" applyFont="1" applyFill="1" applyBorder="1" applyAlignment="1">
      <alignment horizontal="center" vertical="center" wrapText="1"/>
    </xf>
    <xf numFmtId="0" fontId="15" fillId="8" borderId="7" xfId="8" applyFont="1" applyFill="1" applyBorder="1" applyAlignment="1">
      <alignment horizontal="center" vertical="center" wrapText="1"/>
    </xf>
    <xf numFmtId="0" fontId="15" fillId="4" borderId="0" xfId="8" applyFont="1" applyFill="1" applyBorder="1" applyAlignment="1">
      <alignment horizontal="center" vertical="top" wrapText="1"/>
    </xf>
    <xf numFmtId="0" fontId="18" fillId="4" borderId="0" xfId="8" applyFont="1" applyFill="1" applyBorder="1" applyAlignment="1">
      <alignment horizontal="left" vertical="center" indent="1"/>
    </xf>
    <xf numFmtId="0" fontId="7" fillId="4" borderId="0" xfId="8" applyFont="1" applyFill="1" applyBorder="1" applyAlignment="1">
      <alignment horizontal="left" vertical="center" wrapText="1"/>
    </xf>
    <xf numFmtId="0" fontId="7" fillId="4" borderId="0" xfId="8" applyFont="1" applyFill="1" applyBorder="1" applyAlignment="1">
      <alignment vertical="center"/>
    </xf>
    <xf numFmtId="166" fontId="15" fillId="4" borderId="13" xfId="8" applyNumberFormat="1" applyFont="1" applyFill="1" applyBorder="1" applyAlignment="1">
      <alignment horizontal="center" vertical="center"/>
    </xf>
    <xf numFmtId="166" fontId="15" fillId="4" borderId="17" xfId="8" applyNumberFormat="1" applyFont="1" applyFill="1" applyBorder="1" applyAlignment="1">
      <alignment horizontal="center" vertical="center"/>
    </xf>
    <xf numFmtId="0" fontId="14" fillId="4" borderId="0" xfId="8" applyFont="1" applyFill="1" applyBorder="1" applyAlignment="1">
      <alignment horizontal="left" vertical="center" wrapText="1"/>
    </xf>
    <xf numFmtId="0" fontId="15" fillId="4" borderId="0" xfId="8" applyFont="1" applyFill="1" applyBorder="1" applyAlignment="1">
      <alignment horizontal="left" vertical="center" wrapText="1"/>
    </xf>
    <xf numFmtId="3" fontId="15" fillId="4" borderId="7" xfId="8" applyNumberFormat="1" applyFont="1" applyFill="1" applyBorder="1" applyAlignment="1">
      <alignment horizontal="center" vertical="center"/>
    </xf>
    <xf numFmtId="3" fontId="15" fillId="4" borderId="7" xfId="8" applyNumberFormat="1" applyFont="1" applyFill="1" applyBorder="1" applyAlignment="1">
      <alignment horizontal="center" vertical="center" wrapText="1"/>
    </xf>
    <xf numFmtId="3" fontId="15" fillId="9" borderId="7" xfId="8" applyNumberFormat="1" applyFont="1" applyFill="1" applyBorder="1" applyAlignment="1">
      <alignment horizontal="center" vertical="center" wrapText="1"/>
    </xf>
    <xf numFmtId="0" fontId="15" fillId="4" borderId="7" xfId="8" applyFont="1" applyFill="1" applyBorder="1" applyAlignment="1">
      <alignment horizontal="left" vertical="center" indent="1"/>
    </xf>
    <xf numFmtId="0" fontId="15" fillId="4" borderId="24" xfId="8" applyFont="1" applyFill="1" applyBorder="1" applyAlignment="1">
      <alignment horizontal="center" vertical="center"/>
    </xf>
    <xf numFmtId="0" fontId="7" fillId="4" borderId="0" xfId="0" applyFont="1" applyFill="1" applyBorder="1" applyAlignment="1">
      <alignment horizontal="left" vertical="center" wrapText="1"/>
    </xf>
    <xf numFmtId="0" fontId="67" fillId="4" borderId="0" xfId="10" applyFont="1" applyAlignment="1">
      <alignment vertical="center"/>
    </xf>
    <xf numFmtId="0" fontId="15" fillId="8" borderId="7" xfId="8" applyFont="1" applyFill="1" applyBorder="1" applyAlignment="1">
      <alignment horizontal="center" vertical="center" wrapText="1"/>
    </xf>
    <xf numFmtId="3" fontId="15" fillId="4" borderId="7" xfId="8" applyNumberFormat="1" applyFont="1" applyFill="1" applyBorder="1" applyAlignment="1">
      <alignment horizontal="center" vertical="center" wrapText="1"/>
    </xf>
    <xf numFmtId="3" fontId="15" fillId="9" borderId="7" xfId="8" applyNumberFormat="1" applyFont="1" applyFill="1" applyBorder="1" applyAlignment="1">
      <alignment horizontal="left" vertical="center" wrapText="1" indent="1"/>
    </xf>
    <xf numFmtId="0" fontId="15" fillId="9" borderId="0" xfId="8" applyFont="1" applyFill="1" applyBorder="1" applyAlignment="1">
      <alignment horizontal="center" vertical="center" wrapText="1"/>
    </xf>
    <xf numFmtId="0" fontId="9" fillId="2" borderId="0" xfId="5" applyFill="1" applyAlignment="1">
      <alignment vertical="center"/>
    </xf>
    <xf numFmtId="0" fontId="15" fillId="9" borderId="0" xfId="8" applyFont="1" applyFill="1" applyAlignment="1">
      <alignment horizontal="left" vertical="center" indent="1"/>
    </xf>
    <xf numFmtId="0" fontId="15" fillId="15" borderId="0" xfId="8" applyFont="1" applyFill="1" applyBorder="1" applyAlignment="1">
      <alignment horizontal="left" vertical="center" indent="1"/>
    </xf>
    <xf numFmtId="167" fontId="15" fillId="15" borderId="0" xfId="8" applyNumberFormat="1" applyFont="1" applyFill="1" applyBorder="1" applyAlignment="1">
      <alignment horizontal="left" vertical="center" indent="1"/>
    </xf>
    <xf numFmtId="0" fontId="15" fillId="4" borderId="0" xfId="8" applyFont="1" applyFill="1" applyBorder="1" applyAlignment="1">
      <alignment horizontal="left" vertical="center" indent="2"/>
    </xf>
    <xf numFmtId="0" fontId="15" fillId="0" borderId="0" xfId="0" applyFont="1" applyAlignment="1">
      <alignment horizontal="left" vertical="center" indent="1"/>
    </xf>
    <xf numFmtId="0" fontId="15" fillId="4" borderId="19" xfId="8" applyFont="1" applyFill="1" applyBorder="1" applyAlignment="1">
      <alignment horizontal="center" vertical="center"/>
    </xf>
    <xf numFmtId="0" fontId="15" fillId="0" borderId="0" xfId="0" applyFont="1" applyBorder="1" applyAlignment="1">
      <alignment horizontal="center" vertical="center"/>
    </xf>
    <xf numFmtId="167" fontId="15" fillId="4" borderId="0" xfId="8" applyNumberFormat="1" applyFont="1" applyFill="1" applyBorder="1" applyAlignment="1">
      <alignment horizontal="right" vertical="center" indent="2"/>
    </xf>
    <xf numFmtId="0" fontId="15" fillId="4" borderId="0" xfId="8" applyFont="1" applyFill="1" applyAlignment="1">
      <alignment horizontal="left" vertical="center" indent="1"/>
    </xf>
    <xf numFmtId="167" fontId="15" fillId="4" borderId="0" xfId="8" applyNumberFormat="1" applyFont="1" applyFill="1" applyBorder="1" applyAlignment="1">
      <alignment horizontal="right" vertical="center" indent="1"/>
    </xf>
    <xf numFmtId="0" fontId="15" fillId="4" borderId="0" xfId="8" applyFont="1" applyFill="1" applyBorder="1" applyAlignment="1">
      <alignment horizontal="right" vertical="center" indent="1"/>
    </xf>
    <xf numFmtId="3" fontId="15" fillId="4" borderId="0" xfId="8" applyNumberFormat="1" applyFont="1" applyFill="1" applyBorder="1" applyAlignment="1">
      <alignment horizontal="right" vertical="center" indent="1"/>
    </xf>
    <xf numFmtId="3" fontId="15" fillId="4" borderId="0" xfId="8" applyNumberFormat="1" applyFont="1" applyFill="1" applyBorder="1" applyAlignment="1">
      <alignment horizontal="left" vertical="center" indent="1"/>
    </xf>
    <xf numFmtId="0" fontId="15" fillId="4" borderId="0" xfId="8" applyFont="1" applyFill="1" applyAlignment="1">
      <alignment horizontal="right" vertical="center" indent="1"/>
    </xf>
    <xf numFmtId="0" fontId="15" fillId="4" borderId="0" xfId="8" applyFont="1" applyFill="1" applyAlignment="1">
      <alignment horizontal="center" vertical="center" wrapText="1"/>
    </xf>
    <xf numFmtId="0" fontId="15" fillId="8" borderId="7" xfId="8" applyFont="1" applyFill="1" applyBorder="1" applyAlignment="1">
      <alignment horizontal="left" vertical="center" indent="1"/>
    </xf>
    <xf numFmtId="0" fontId="45" fillId="4" borderId="0" xfId="10" applyAlignment="1">
      <alignment vertical="center"/>
    </xf>
    <xf numFmtId="0" fontId="45" fillId="4" borderId="0" xfId="10" applyAlignment="1">
      <alignment horizontal="left" vertical="center" indent="2"/>
    </xf>
    <xf numFmtId="0" fontId="45" fillId="4" borderId="0" xfId="8" applyFont="1" applyFill="1" applyBorder="1" applyAlignment="1">
      <alignment horizontal="left" vertical="center" wrapText="1" indent="2"/>
    </xf>
    <xf numFmtId="0" fontId="45" fillId="8" borderId="7" xfId="8" applyFont="1" applyFill="1" applyBorder="1" applyAlignment="1">
      <alignment horizontal="left" vertical="center" wrapText="1" indent="2"/>
    </xf>
    <xf numFmtId="0" fontId="59" fillId="4" borderId="0" xfId="8" applyFont="1" applyFill="1" applyBorder="1" applyAlignment="1">
      <alignment horizontal="left" vertical="center" wrapText="1" indent="1"/>
    </xf>
    <xf numFmtId="0" fontId="45" fillId="8" borderId="7" xfId="8" applyFont="1" applyFill="1" applyBorder="1" applyAlignment="1">
      <alignment horizontal="left" vertical="center" indent="1"/>
    </xf>
    <xf numFmtId="0" fontId="45" fillId="8" borderId="7" xfId="8" applyFont="1" applyFill="1" applyBorder="1" applyAlignment="1">
      <alignment horizontal="left" vertical="center" wrapText="1" indent="1"/>
    </xf>
    <xf numFmtId="0" fontId="59" fillId="8" borderId="7" xfId="8" applyFont="1" applyFill="1" applyBorder="1" applyAlignment="1">
      <alignment horizontal="center" vertical="center"/>
    </xf>
    <xf numFmtId="0" fontId="56" fillId="7" borderId="0" xfId="3" applyFont="1" applyFill="1" applyAlignment="1" applyProtection="1">
      <alignment horizontal="center" vertical="center"/>
    </xf>
    <xf numFmtId="0" fontId="45" fillId="4" borderId="0" xfId="10" applyAlignment="1">
      <alignment horizontal="left" vertical="center"/>
    </xf>
    <xf numFmtId="0" fontId="14" fillId="9" borderId="7" xfId="8" applyFont="1" applyFill="1" applyBorder="1" applyAlignment="1">
      <alignment horizontal="left" vertical="center" indent="1"/>
    </xf>
    <xf numFmtId="0" fontId="14" fillId="9" borderId="7" xfId="8" applyFont="1" applyFill="1" applyBorder="1" applyAlignment="1">
      <alignment horizontal="center" vertical="center"/>
    </xf>
    <xf numFmtId="0" fontId="67" fillId="4" borderId="0" xfId="10" applyFont="1" applyAlignment="1">
      <alignment horizontal="left" vertical="center" indent="1"/>
    </xf>
    <xf numFmtId="0" fontId="60" fillId="9" borderId="7" xfId="8" applyFont="1" applyFill="1" applyBorder="1" applyAlignment="1">
      <alignment horizontal="left" vertical="center" wrapText="1" indent="1"/>
    </xf>
    <xf numFmtId="0" fontId="15" fillId="8" borderId="7" xfId="8" applyFont="1" applyFill="1" applyBorder="1" applyAlignment="1">
      <alignment horizontal="left" vertical="center" wrapText="1" indent="1"/>
    </xf>
    <xf numFmtId="0" fontId="15" fillId="9" borderId="0" xfId="8" applyFont="1" applyFill="1" applyBorder="1" applyAlignment="1">
      <alignment horizontal="center" vertical="top" wrapText="1"/>
    </xf>
    <xf numFmtId="0" fontId="67" fillId="4" borderId="0" xfId="10" applyFont="1" applyAlignment="1">
      <alignment horizontal="left" vertical="center" indent="2"/>
    </xf>
    <xf numFmtId="0" fontId="7" fillId="9" borderId="0" xfId="8" applyFont="1" applyFill="1" applyAlignment="1">
      <alignment vertical="center"/>
    </xf>
    <xf numFmtId="0" fontId="7" fillId="9" borderId="0" xfId="8" quotePrefix="1" applyFont="1" applyFill="1" applyAlignment="1">
      <alignment vertical="center"/>
    </xf>
    <xf numFmtId="166" fontId="7" fillId="9" borderId="0" xfId="8" applyNumberFormat="1" applyFont="1" applyFill="1" applyAlignment="1">
      <alignment horizontal="center" vertical="center"/>
    </xf>
    <xf numFmtId="0" fontId="63" fillId="4" borderId="0" xfId="12" applyFont="1" applyFill="1" applyBorder="1" applyAlignment="1">
      <alignment vertical="center" wrapText="1"/>
    </xf>
    <xf numFmtId="0" fontId="45" fillId="4" borderId="0" xfId="10" applyAlignment="1">
      <alignment horizontal="left" vertical="center" indent="10"/>
    </xf>
    <xf numFmtId="0" fontId="45" fillId="9" borderId="7" xfId="8" applyFont="1" applyFill="1" applyBorder="1" applyAlignment="1">
      <alignment horizontal="left" vertical="center" indent="1"/>
    </xf>
    <xf numFmtId="165" fontId="15" fillId="9" borderId="7" xfId="7" applyNumberFormat="1" applyFont="1" applyFill="1" applyBorder="1" applyAlignment="1">
      <alignment vertical="center"/>
    </xf>
    <xf numFmtId="0" fontId="7" fillId="4" borderId="0" xfId="0" applyFont="1" applyFill="1" applyBorder="1" applyAlignment="1">
      <alignment vertical="center" wrapText="1"/>
    </xf>
    <xf numFmtId="167" fontId="15" fillId="0" borderId="7" xfId="0" applyNumberFormat="1" applyFont="1" applyFill="1" applyBorder="1" applyAlignment="1">
      <alignment vertical="center"/>
    </xf>
    <xf numFmtId="0" fontId="15" fillId="0" borderId="7" xfId="0" applyFont="1" applyBorder="1" applyAlignment="1">
      <alignment vertical="center"/>
    </xf>
    <xf numFmtId="166" fontId="15" fillId="9" borderId="7" xfId="8" applyNumberFormat="1" applyFont="1" applyFill="1" applyBorder="1" applyAlignment="1">
      <alignment vertical="center" wrapText="1"/>
    </xf>
    <xf numFmtId="10" fontId="33" fillId="0" borderId="7" xfId="0" applyNumberFormat="1" applyFont="1" applyBorder="1" applyAlignment="1">
      <alignment vertical="center"/>
    </xf>
    <xf numFmtId="0" fontId="7" fillId="9" borderId="0" xfId="8" applyFont="1" applyFill="1" applyAlignment="1">
      <alignment vertical="center" wrapText="1"/>
    </xf>
    <xf numFmtId="0" fontId="58" fillId="4" borderId="0" xfId="8" applyFont="1" applyFill="1" applyBorder="1" applyAlignment="1">
      <alignment horizontal="left" vertical="center" wrapText="1" indent="1"/>
    </xf>
    <xf numFmtId="0" fontId="15" fillId="7" borderId="0" xfId="8" applyFont="1" applyFill="1" applyAlignment="1">
      <alignment horizontal="center" vertical="center" wrapText="1"/>
    </xf>
    <xf numFmtId="0" fontId="67" fillId="4" borderId="0" xfId="10" applyFont="1" applyFill="1" applyAlignment="1">
      <alignment horizontal="left" vertical="center" indent="5"/>
    </xf>
    <xf numFmtId="0" fontId="15" fillId="4" borderId="0" xfId="0" applyFont="1" applyFill="1" applyBorder="1" applyAlignment="1">
      <alignment horizontal="left" vertical="center" wrapText="1"/>
    </xf>
    <xf numFmtId="0" fontId="26" fillId="4" borderId="0" xfId="5" applyFont="1" applyFill="1" applyAlignment="1">
      <alignment horizontal="left" vertical="center" indent="1"/>
    </xf>
    <xf numFmtId="0" fontId="67" fillId="4" borderId="0" xfId="10" applyFont="1" applyAlignment="1">
      <alignment horizontal="left" vertical="center" indent="4"/>
    </xf>
    <xf numFmtId="0" fontId="7" fillId="9" borderId="0" xfId="8" applyFont="1" applyFill="1" applyBorder="1"/>
    <xf numFmtId="0" fontId="60" fillId="4" borderId="7" xfId="8" applyFont="1" applyFill="1" applyBorder="1" applyAlignment="1">
      <alignment horizontal="center" vertical="center" wrapText="1"/>
    </xf>
    <xf numFmtId="0" fontId="59" fillId="8" borderId="18" xfId="8" applyFont="1" applyFill="1" applyBorder="1" applyAlignment="1">
      <alignment horizontal="center" vertical="center" wrapText="1"/>
    </xf>
    <xf numFmtId="3" fontId="15" fillId="4" borderId="0" xfId="8" applyNumberFormat="1" applyFont="1" applyFill="1" applyBorder="1" applyAlignment="1">
      <alignment horizontal="left" vertical="top" wrapText="1" indent="2"/>
    </xf>
    <xf numFmtId="3" fontId="15" fillId="4" borderId="7" xfId="8" applyNumberFormat="1" applyFont="1" applyFill="1" applyBorder="1" applyAlignment="1">
      <alignment horizontal="left" vertical="center" wrapText="1" indent="2"/>
    </xf>
    <xf numFmtId="0" fontId="15" fillId="0" borderId="7" xfId="0" applyFont="1" applyBorder="1" applyAlignment="1">
      <alignment horizontal="center" vertical="center"/>
    </xf>
    <xf numFmtId="0" fontId="15" fillId="0" borderId="7" xfId="0" applyFont="1" applyBorder="1" applyAlignment="1">
      <alignment horizontal="left" vertical="center" indent="1"/>
    </xf>
    <xf numFmtId="3" fontId="15" fillId="0" borderId="7" xfId="0" applyNumberFormat="1" applyFont="1" applyBorder="1" applyAlignment="1">
      <alignment vertical="center"/>
    </xf>
    <xf numFmtId="10" fontId="15" fillId="0" borderId="7" xfId="15" applyNumberFormat="1" applyFont="1" applyBorder="1" applyAlignment="1">
      <alignment vertical="center"/>
    </xf>
    <xf numFmtId="9" fontId="15" fillId="0" borderId="7" xfId="15" applyNumberFormat="1" applyFont="1" applyBorder="1" applyAlignment="1">
      <alignment vertical="center"/>
    </xf>
    <xf numFmtId="0" fontId="14" fillId="0" borderId="7" xfId="0" applyFont="1" applyBorder="1" applyAlignment="1">
      <alignment horizontal="left" vertical="center" indent="1"/>
    </xf>
    <xf numFmtId="3" fontId="14" fillId="0" borderId="7" xfId="0" applyNumberFormat="1" applyFont="1" applyBorder="1" applyAlignment="1">
      <alignment vertical="center"/>
    </xf>
    <xf numFmtId="10" fontId="14" fillId="0" borderId="7" xfId="15" applyNumberFormat="1" applyFont="1" applyBorder="1" applyAlignment="1">
      <alignment vertical="center"/>
    </xf>
    <xf numFmtId="0" fontId="63" fillId="4" borderId="0" xfId="12" applyFont="1" applyFill="1" applyBorder="1" applyAlignment="1">
      <alignment horizontal="right" vertical="center" wrapText="1"/>
    </xf>
    <xf numFmtId="0" fontId="50" fillId="2" borderId="0" xfId="12" applyFont="1" applyFill="1" applyBorder="1" applyAlignment="1">
      <alignment horizontal="center" vertical="center"/>
    </xf>
    <xf numFmtId="0" fontId="64" fillId="4" borderId="0" xfId="8" applyFont="1" applyFill="1" applyBorder="1" applyAlignment="1">
      <alignment horizontal="center" vertical="center"/>
    </xf>
    <xf numFmtId="0" fontId="9" fillId="4" borderId="0" xfId="5" applyFill="1" applyAlignment="1">
      <alignment horizontal="left" vertical="center" indent="1"/>
    </xf>
    <xf numFmtId="0" fontId="43" fillId="3" borderId="0" xfId="3" applyFill="1" applyAlignment="1" applyProtection="1">
      <alignment horizontal="left" vertical="center" indent="1"/>
    </xf>
    <xf numFmtId="0" fontId="46" fillId="4" borderId="0" xfId="11" applyFill="1" applyAlignment="1">
      <alignment horizontal="left" vertical="center" indent="1"/>
    </xf>
    <xf numFmtId="0" fontId="46" fillId="5" borderId="0" xfId="11" applyAlignment="1">
      <alignment horizontal="left" vertical="center" indent="1"/>
    </xf>
    <xf numFmtId="0" fontId="9" fillId="4" borderId="0" xfId="5" applyFill="1" applyAlignment="1">
      <alignment horizontal="left" vertical="center" wrapText="1" indent="1"/>
    </xf>
    <xf numFmtId="0" fontId="9" fillId="4" borderId="0" xfId="8" applyFont="1" applyFill="1" applyAlignment="1">
      <alignment horizontal="left" vertical="center" indent="1"/>
    </xf>
    <xf numFmtId="0" fontId="65" fillId="7" borderId="0" xfId="8" applyFont="1" applyFill="1" applyAlignment="1">
      <alignment horizontal="left" vertical="center" indent="1"/>
    </xf>
    <xf numFmtId="0" fontId="9" fillId="4" borderId="0" xfId="8" applyFont="1" applyFill="1" applyBorder="1" applyAlignment="1">
      <alignment horizontal="left" vertical="center" indent="1"/>
    </xf>
    <xf numFmtId="0" fontId="53" fillId="4" borderId="0" xfId="8" applyFont="1" applyFill="1" applyBorder="1" applyAlignment="1">
      <alignment horizontal="left" vertical="center" indent="1"/>
    </xf>
    <xf numFmtId="0" fontId="63" fillId="4" borderId="0" xfId="12" applyFont="1" applyFill="1" applyBorder="1" applyAlignment="1">
      <alignment horizontal="right" vertical="center" wrapText="1" indent="1"/>
    </xf>
    <xf numFmtId="0" fontId="53" fillId="4" borderId="0" xfId="8" applyFont="1" applyFill="1" applyAlignment="1">
      <alignment horizontal="left" vertical="center" indent="1"/>
    </xf>
    <xf numFmtId="0" fontId="53" fillId="3" borderId="0" xfId="8" applyFont="1" applyFill="1" applyAlignment="1">
      <alignment horizontal="left" indent="1"/>
    </xf>
    <xf numFmtId="0" fontId="52" fillId="4" borderId="0" xfId="14" applyFont="1" applyFill="1" applyAlignment="1">
      <alignment horizontal="center" vertical="center"/>
    </xf>
    <xf numFmtId="0" fontId="53" fillId="4" borderId="0" xfId="8" applyFont="1" applyFill="1" applyAlignment="1">
      <alignment horizontal="left" indent="1"/>
    </xf>
    <xf numFmtId="0" fontId="15" fillId="8" borderId="7" xfId="8" applyFont="1" applyFill="1" applyBorder="1" applyAlignment="1">
      <alignment horizontal="center" vertical="center"/>
    </xf>
    <xf numFmtId="0" fontId="7" fillId="4" borderId="0" xfId="8" applyFont="1" applyFill="1" applyAlignment="1">
      <alignment horizontal="left" vertical="center" wrapText="1" indent="1"/>
    </xf>
    <xf numFmtId="0" fontId="18" fillId="4" borderId="0" xfId="8" applyFont="1" applyFill="1" applyAlignment="1">
      <alignment horizontal="left" vertical="center" wrapText="1" indent="1"/>
    </xf>
    <xf numFmtId="0" fontId="18" fillId="4" borderId="0" xfId="8" applyFont="1" applyFill="1" applyAlignment="1">
      <alignment horizontal="left" vertical="center" indent="1"/>
    </xf>
    <xf numFmtId="0" fontId="7" fillId="4" borderId="0" xfId="8" applyFont="1" applyFill="1" applyAlignment="1">
      <alignment horizontal="left" vertical="center" indent="1"/>
    </xf>
    <xf numFmtId="0" fontId="63" fillId="4" borderId="0" xfId="13" applyFont="1" applyFill="1" applyBorder="1" applyAlignment="1">
      <alignment horizontal="right" vertical="center" wrapText="1"/>
    </xf>
    <xf numFmtId="0" fontId="48" fillId="4" borderId="0" xfId="13" applyFont="1" applyFill="1" applyAlignment="1">
      <alignment horizontal="center" vertical="center" wrapText="1"/>
    </xf>
    <xf numFmtId="0" fontId="7" fillId="4" borderId="0" xfId="8" applyFont="1" applyFill="1" applyBorder="1" applyAlignment="1">
      <alignment horizontal="right" vertical="center"/>
    </xf>
    <xf numFmtId="0" fontId="15" fillId="8" borderId="8" xfId="8" applyFont="1" applyFill="1" applyBorder="1" applyAlignment="1">
      <alignment horizontal="center" vertical="center"/>
    </xf>
    <xf numFmtId="0" fontId="15" fillId="8" borderId="18" xfId="8" applyFont="1" applyFill="1" applyBorder="1" applyAlignment="1">
      <alignment horizontal="center" vertical="center"/>
    </xf>
    <xf numFmtId="0" fontId="0" fillId="0" borderId="0" xfId="0" applyBorder="1" applyAlignment="1">
      <alignment horizontal="center"/>
    </xf>
    <xf numFmtId="0" fontId="7" fillId="4" borderId="0" xfId="0" applyFont="1" applyFill="1" applyBorder="1" applyAlignment="1">
      <alignment horizontal="left" vertical="center" wrapText="1" indent="1"/>
    </xf>
    <xf numFmtId="0" fontId="7" fillId="4" borderId="0" xfId="8" applyFont="1" applyFill="1" applyBorder="1" applyAlignment="1">
      <alignment horizontal="center"/>
    </xf>
    <xf numFmtId="0" fontId="46" fillId="11" borderId="0" xfId="3" applyFont="1" applyFill="1" applyAlignment="1" applyProtection="1">
      <alignment horizontal="center" vertical="center"/>
    </xf>
    <xf numFmtId="0" fontId="45" fillId="4" borderId="0" xfId="10" applyAlignment="1">
      <alignment horizontal="left" vertical="center" indent="1"/>
    </xf>
    <xf numFmtId="0" fontId="52" fillId="0" borderId="0" xfId="14" applyFont="1" applyBorder="1" applyAlignment="1">
      <alignment horizontal="left" vertical="center" indent="1"/>
    </xf>
    <xf numFmtId="0" fontId="7" fillId="4" borderId="0" xfId="8" applyFont="1" applyFill="1" applyBorder="1" applyAlignment="1">
      <alignment horizontal="left" vertical="center" indent="1"/>
    </xf>
    <xf numFmtId="0" fontId="45" fillId="4" borderId="0" xfId="10" applyAlignment="1">
      <alignment horizontal="left" vertical="center" indent="2"/>
    </xf>
    <xf numFmtId="0" fontId="7" fillId="9" borderId="3" xfId="8" applyFont="1" applyFill="1" applyBorder="1" applyAlignment="1">
      <alignment horizontal="center" vertical="center"/>
    </xf>
    <xf numFmtId="0" fontId="7" fillId="9" borderId="25" xfId="8" applyFont="1" applyFill="1" applyBorder="1" applyAlignment="1">
      <alignment horizontal="center" vertical="center"/>
    </xf>
    <xf numFmtId="0" fontId="58" fillId="10" borderId="0" xfId="8" applyFont="1" applyFill="1" applyBorder="1" applyAlignment="1">
      <alignment horizontal="left" vertical="center" indent="1"/>
    </xf>
    <xf numFmtId="0" fontId="55" fillId="4" borderId="0" xfId="8" applyFont="1" applyFill="1" applyAlignment="1">
      <alignment horizontal="left" vertical="center" indent="1"/>
    </xf>
    <xf numFmtId="0" fontId="9" fillId="2" borderId="0" xfId="5" applyFill="1" applyAlignment="1">
      <alignment horizontal="left" vertical="center" indent="1"/>
    </xf>
    <xf numFmtId="0" fontId="52" fillId="2" borderId="0" xfId="14" applyFont="1" applyFill="1" applyAlignment="1">
      <alignment horizontal="left" indent="2"/>
    </xf>
    <xf numFmtId="0" fontId="15" fillId="2" borderId="9" xfId="8" applyFont="1" applyFill="1" applyBorder="1" applyAlignment="1">
      <alignment horizontal="left" vertical="center" wrapText="1" indent="2"/>
    </xf>
    <xf numFmtId="0" fontId="15" fillId="2" borderId="10" xfId="8" applyFont="1" applyFill="1" applyBorder="1" applyAlignment="1">
      <alignment horizontal="left" vertical="center" wrapText="1" indent="2"/>
    </xf>
    <xf numFmtId="0" fontId="66" fillId="4" borderId="0" xfId="8" applyFont="1" applyFill="1" applyAlignment="1">
      <alignment horizontal="left" vertical="center" indent="1"/>
    </xf>
    <xf numFmtId="0" fontId="15" fillId="4" borderId="13" xfId="8" applyFont="1" applyFill="1" applyBorder="1" applyAlignment="1">
      <alignment horizontal="center" vertical="center" wrapText="1"/>
    </xf>
    <xf numFmtId="0" fontId="15" fillId="4" borderId="17" xfId="8" applyFont="1" applyFill="1" applyBorder="1" applyAlignment="1">
      <alignment horizontal="center" vertical="center" wrapText="1"/>
    </xf>
    <xf numFmtId="0" fontId="15" fillId="4" borderId="0" xfId="8" applyFont="1" applyFill="1" applyBorder="1" applyAlignment="1">
      <alignment horizontal="left" vertical="center" wrapText="1" indent="1"/>
    </xf>
    <xf numFmtId="0" fontId="15" fillId="4" borderId="13" xfId="8" applyFont="1" applyFill="1" applyBorder="1" applyAlignment="1">
      <alignment horizontal="left" vertical="center" wrapText="1" indent="1"/>
    </xf>
    <xf numFmtId="0" fontId="15" fillId="4" borderId="17" xfId="8" applyFont="1" applyFill="1" applyBorder="1" applyAlignment="1">
      <alignment horizontal="left" vertical="center" wrapText="1" indent="1"/>
    </xf>
    <xf numFmtId="0" fontId="15" fillId="8" borderId="13" xfId="8" applyFont="1" applyFill="1" applyBorder="1" applyAlignment="1">
      <alignment horizontal="center" vertical="center"/>
    </xf>
    <xf numFmtId="0" fontId="15" fillId="8" borderId="17" xfId="8" applyFont="1" applyFill="1" applyBorder="1" applyAlignment="1">
      <alignment horizontal="center" vertical="center"/>
    </xf>
    <xf numFmtId="0" fontId="58" fillId="10" borderId="0" xfId="8" applyFont="1" applyFill="1" applyAlignment="1">
      <alignment horizontal="left" vertical="center" indent="1"/>
    </xf>
    <xf numFmtId="0" fontId="15" fillId="4" borderId="0" xfId="8" applyFont="1" applyFill="1" applyBorder="1" applyAlignment="1">
      <alignment vertical="center" wrapText="1"/>
    </xf>
    <xf numFmtId="4" fontId="15" fillId="9" borderId="13" xfId="8" applyNumberFormat="1" applyFont="1" applyFill="1" applyBorder="1" applyAlignment="1">
      <alignment horizontal="center" vertical="center"/>
    </xf>
    <xf numFmtId="4" fontId="15" fillId="9" borderId="17" xfId="8" applyNumberFormat="1" applyFont="1" applyFill="1" applyBorder="1" applyAlignment="1">
      <alignment horizontal="center" vertical="center"/>
    </xf>
    <xf numFmtId="0" fontId="15" fillId="4" borderId="0" xfId="0" applyFont="1" applyFill="1" applyBorder="1" applyAlignment="1">
      <alignment horizontal="left" vertical="center" wrapText="1"/>
    </xf>
    <xf numFmtId="171" fontId="15" fillId="9" borderId="13" xfId="8" applyNumberFormat="1" applyFont="1" applyFill="1" applyBorder="1" applyAlignment="1">
      <alignment horizontal="center" vertical="center"/>
    </xf>
    <xf numFmtId="171" fontId="15" fillId="9" borderId="17" xfId="8" applyNumberFormat="1" applyFont="1" applyFill="1" applyBorder="1" applyAlignment="1">
      <alignment horizontal="center" vertical="center"/>
    </xf>
    <xf numFmtId="0" fontId="7" fillId="9" borderId="0" xfId="8" applyFont="1" applyFill="1" applyAlignment="1">
      <alignment horizontal="left" vertical="center" indent="1"/>
    </xf>
    <xf numFmtId="0" fontId="26" fillId="2" borderId="0" xfId="5" applyFont="1" applyFill="1" applyAlignment="1">
      <alignment horizontal="left" vertical="center" indent="1"/>
    </xf>
    <xf numFmtId="0" fontId="15" fillId="8" borderId="12" xfId="8" applyFont="1" applyFill="1" applyBorder="1" applyAlignment="1">
      <alignment horizontal="center" vertical="center"/>
    </xf>
    <xf numFmtId="0" fontId="15" fillId="8" borderId="23" xfId="8" applyFont="1" applyFill="1" applyBorder="1" applyAlignment="1">
      <alignment horizontal="center" vertical="center"/>
    </xf>
    <xf numFmtId="0" fontId="67" fillId="4" borderId="0" xfId="10" applyFont="1" applyAlignment="1">
      <alignment horizontal="left" vertical="center" indent="2"/>
    </xf>
    <xf numFmtId="0" fontId="15" fillId="9" borderId="13" xfId="8" applyFont="1" applyFill="1" applyBorder="1" applyAlignment="1">
      <alignment horizontal="center" vertical="center"/>
    </xf>
    <xf numFmtId="0" fontId="15" fillId="9" borderId="17" xfId="8" applyFont="1" applyFill="1" applyBorder="1" applyAlignment="1">
      <alignment horizontal="center" vertical="center"/>
    </xf>
    <xf numFmtId="0" fontId="14" fillId="9" borderId="15" xfId="8" applyFont="1" applyFill="1" applyBorder="1" applyAlignment="1">
      <alignment horizontal="left" vertical="center" indent="1"/>
    </xf>
    <xf numFmtId="0" fontId="7" fillId="9" borderId="0" xfId="8" applyFont="1" applyFill="1" applyAlignment="1">
      <alignment horizontal="left" vertical="center" wrapText="1" indent="1"/>
    </xf>
    <xf numFmtId="0" fontId="7" fillId="4" borderId="0" xfId="8" applyFont="1" applyFill="1" applyAlignment="1">
      <alignment horizontal="left" vertical="center" wrapText="1"/>
    </xf>
    <xf numFmtId="0" fontId="15" fillId="9" borderId="0" xfId="8" applyFont="1" applyFill="1" applyAlignment="1">
      <alignment horizontal="center" vertical="center" wrapText="1"/>
    </xf>
    <xf numFmtId="0" fontId="15" fillId="8" borderId="13" xfId="8" applyFont="1" applyFill="1" applyBorder="1" applyAlignment="1">
      <alignment horizontal="center" vertical="center" wrapText="1"/>
    </xf>
    <xf numFmtId="0" fontId="15" fillId="8" borderId="17" xfId="8" applyFont="1" applyFill="1" applyBorder="1" applyAlignment="1">
      <alignment horizontal="center" vertical="center" wrapText="1"/>
    </xf>
    <xf numFmtId="0" fontId="7" fillId="4" borderId="15" xfId="8" applyFont="1" applyFill="1" applyBorder="1" applyAlignment="1">
      <alignment horizontal="right" vertical="center" wrapText="1"/>
    </xf>
    <xf numFmtId="0" fontId="58" fillId="10" borderId="0" xfId="8" applyFont="1" applyFill="1" applyBorder="1" applyAlignment="1">
      <alignment horizontal="left" vertical="center" wrapText="1" indent="1"/>
    </xf>
    <xf numFmtId="0" fontId="15" fillId="12" borderId="0" xfId="8" applyFont="1" applyFill="1" applyAlignment="1">
      <alignment horizontal="center" vertical="center" wrapText="1"/>
    </xf>
    <xf numFmtId="0" fontId="7" fillId="4" borderId="0" xfId="8" applyFont="1" applyFill="1" applyBorder="1" applyAlignment="1">
      <alignment horizontal="left" vertical="center" wrapText="1" indent="1"/>
    </xf>
    <xf numFmtId="0" fontId="15" fillId="9" borderId="13" xfId="8" applyFont="1" applyFill="1" applyBorder="1" applyAlignment="1">
      <alignment horizontal="left" vertical="center" indent="1"/>
    </xf>
    <xf numFmtId="0" fontId="15" fillId="9" borderId="17" xfId="8" applyFont="1" applyFill="1" applyBorder="1" applyAlignment="1">
      <alignment horizontal="left" vertical="center" indent="1"/>
    </xf>
    <xf numFmtId="0" fontId="52" fillId="0" borderId="0" xfId="14" applyFont="1" applyAlignment="1">
      <alignment horizontal="left" vertical="center" indent="1"/>
    </xf>
    <xf numFmtId="0" fontId="2" fillId="0" borderId="0" xfId="0" applyFont="1" applyBorder="1" applyAlignment="1">
      <alignment horizontal="center"/>
    </xf>
    <xf numFmtId="0" fontId="15" fillId="4" borderId="0" xfId="8" applyFont="1" applyFill="1" applyBorder="1" applyAlignment="1">
      <alignment horizontal="left" vertical="center" wrapText="1"/>
    </xf>
    <xf numFmtId="0" fontId="52" fillId="0" borderId="0" xfId="14" applyFont="1" applyAlignment="1">
      <alignment vertical="center"/>
    </xf>
    <xf numFmtId="0" fontId="15" fillId="4" borderId="0" xfId="8" applyFont="1" applyFill="1" applyAlignment="1">
      <alignment horizontal="left" vertical="center" wrapText="1" indent="1"/>
    </xf>
    <xf numFmtId="0" fontId="58" fillId="10" borderId="0" xfId="8" applyFont="1" applyFill="1" applyAlignment="1">
      <alignment horizontal="left" vertical="center" wrapText="1" indent="1"/>
    </xf>
    <xf numFmtId="0" fontId="14" fillId="4" borderId="0" xfId="8" applyFont="1" applyFill="1" applyBorder="1" applyAlignment="1">
      <alignment horizontal="left" vertical="center" indent="1"/>
    </xf>
    <xf numFmtId="0" fontId="67" fillId="4" borderId="0" xfId="10" applyFont="1" applyAlignment="1">
      <alignment horizontal="left" vertical="center" indent="10"/>
    </xf>
    <xf numFmtId="166" fontId="15" fillId="4" borderId="13" xfId="8" applyNumberFormat="1" applyFont="1" applyFill="1" applyBorder="1" applyAlignment="1">
      <alignment horizontal="center" vertical="center"/>
    </xf>
    <xf numFmtId="166" fontId="15" fillId="4" borderId="17" xfId="8" applyNumberFormat="1" applyFont="1" applyFill="1" applyBorder="1" applyAlignment="1">
      <alignment horizontal="center" vertical="center"/>
    </xf>
    <xf numFmtId="0" fontId="1" fillId="0" borderId="0" xfId="0" applyFont="1" applyBorder="1" applyAlignment="1">
      <alignment horizontal="center"/>
    </xf>
    <xf numFmtId="0" fontId="18" fillId="4" borderId="0" xfId="8" applyFont="1" applyFill="1" applyBorder="1" applyAlignment="1">
      <alignment horizontal="left" vertical="center" indent="1"/>
    </xf>
    <xf numFmtId="0" fontId="4" fillId="0" borderId="0" xfId="0" applyFont="1" applyBorder="1" applyAlignment="1">
      <alignment horizontal="center"/>
    </xf>
    <xf numFmtId="0" fontId="62" fillId="8" borderId="26" xfId="8" applyFont="1" applyFill="1" applyBorder="1" applyAlignment="1">
      <alignment horizontal="center" vertical="center" wrapText="1"/>
    </xf>
    <xf numFmtId="0" fontId="62" fillId="8" borderId="11" xfId="8" applyFont="1" applyFill="1" applyBorder="1" applyAlignment="1">
      <alignment horizontal="center" vertical="center" wrapText="1"/>
    </xf>
    <xf numFmtId="0" fontId="62" fillId="8" borderId="22" xfId="8" applyFont="1" applyFill="1" applyBorder="1" applyAlignment="1">
      <alignment horizontal="center" vertical="center" wrapText="1"/>
    </xf>
    <xf numFmtId="0" fontId="62" fillId="2" borderId="0" xfId="5" applyFont="1" applyFill="1" applyAlignment="1">
      <alignment horizontal="left" vertical="center" indent="1"/>
    </xf>
    <xf numFmtId="0" fontId="59" fillId="8" borderId="8" xfId="8" applyFont="1" applyFill="1" applyBorder="1" applyAlignment="1">
      <alignment horizontal="center" vertical="center" wrapText="1"/>
    </xf>
    <xf numFmtId="0" fontId="59" fillId="8" borderId="18" xfId="8" applyFont="1" applyFill="1" applyBorder="1" applyAlignment="1">
      <alignment horizontal="center" vertical="center" wrapText="1"/>
    </xf>
    <xf numFmtId="0" fontId="15" fillId="8" borderId="7" xfId="8" applyFont="1" applyFill="1" applyBorder="1" applyAlignment="1">
      <alignment horizontal="center" vertical="center" wrapText="1"/>
    </xf>
    <xf numFmtId="0" fontId="15" fillId="4" borderId="0" xfId="8" applyFont="1" applyFill="1" applyBorder="1" applyAlignment="1">
      <alignment horizontal="center" vertical="top" wrapText="1"/>
    </xf>
    <xf numFmtId="0" fontId="14" fillId="4" borderId="15" xfId="8" applyFont="1" applyFill="1" applyBorder="1" applyAlignment="1">
      <alignment horizontal="center" vertical="center"/>
    </xf>
    <xf numFmtId="0" fontId="14" fillId="4" borderId="15" xfId="8" applyFont="1" applyFill="1" applyBorder="1" applyAlignment="1">
      <alignment horizontal="left" vertical="center" indent="1"/>
    </xf>
    <xf numFmtId="0" fontId="68" fillId="13" borderId="0" xfId="8" applyFont="1" applyFill="1" applyAlignment="1">
      <alignment horizontal="left" vertical="center" wrapText="1" indent="1"/>
    </xf>
    <xf numFmtId="0" fontId="68" fillId="13" borderId="0" xfId="8" applyFont="1" applyFill="1" applyAlignment="1">
      <alignment horizontal="left" vertical="center" indent="1"/>
    </xf>
    <xf numFmtId="0" fontId="7" fillId="12" borderId="0" xfId="8" applyFont="1" applyFill="1" applyAlignment="1">
      <alignment horizontal="left" vertical="center" indent="1"/>
    </xf>
    <xf numFmtId="0" fontId="45" fillId="4" borderId="0" xfId="10">
      <alignment horizontal="left" vertical="center" indent="2"/>
    </xf>
    <xf numFmtId="0" fontId="7" fillId="9" borderId="0" xfId="8" applyFont="1" applyFill="1" applyBorder="1" applyAlignment="1">
      <alignment horizontal="left" vertical="center" indent="1"/>
    </xf>
    <xf numFmtId="0" fontId="15" fillId="4" borderId="0" xfId="8" applyFont="1" applyFill="1" applyBorder="1" applyAlignment="1">
      <alignment horizontal="left" vertical="center" wrapText="1" indent="2"/>
    </xf>
    <xf numFmtId="0" fontId="15" fillId="8" borderId="8" xfId="8" applyFont="1" applyFill="1" applyBorder="1" applyAlignment="1">
      <alignment horizontal="center" vertical="center" wrapText="1"/>
    </xf>
    <xf numFmtId="0" fontId="15" fillId="8" borderId="18" xfId="8" applyFont="1" applyFill="1" applyBorder="1" applyAlignment="1">
      <alignment horizontal="center" vertical="center" wrapText="1"/>
    </xf>
    <xf numFmtId="0" fontId="15" fillId="8" borderId="20" xfId="8" applyFont="1" applyFill="1" applyBorder="1" applyAlignment="1">
      <alignment horizontal="center" vertical="center" wrapText="1"/>
    </xf>
    <xf numFmtId="0" fontId="7" fillId="4" borderId="11" xfId="8" applyFont="1" applyFill="1" applyBorder="1" applyAlignment="1">
      <alignment horizontal="center" vertical="center"/>
    </xf>
    <xf numFmtId="0" fontId="7" fillId="9" borderId="0" xfId="8" applyFont="1" applyFill="1" applyBorder="1" applyAlignment="1">
      <alignment horizontal="left" vertical="center" wrapText="1" indent="1"/>
    </xf>
    <xf numFmtId="0" fontId="45" fillId="4" borderId="8" xfId="8" applyFont="1" applyFill="1" applyBorder="1" applyAlignment="1">
      <alignment horizontal="left" vertical="center" wrapText="1" indent="1"/>
    </xf>
    <xf numFmtId="0" fontId="45" fillId="4" borderId="16" xfId="8" applyFont="1" applyFill="1" applyBorder="1" applyAlignment="1">
      <alignment horizontal="left" vertical="center" wrapText="1" indent="1"/>
    </xf>
    <xf numFmtId="0" fontId="45" fillId="4" borderId="18" xfId="8" applyFont="1" applyFill="1" applyBorder="1" applyAlignment="1">
      <alignment horizontal="left" vertical="center" wrapText="1" indent="1"/>
    </xf>
    <xf numFmtId="0" fontId="7" fillId="9" borderId="0" xfId="8" applyFont="1" applyFill="1" applyBorder="1" applyAlignment="1">
      <alignment horizontal="left" vertical="center"/>
    </xf>
    <xf numFmtId="0" fontId="7" fillId="9" borderId="0" xfId="8" applyFont="1" applyFill="1" applyBorder="1" applyAlignment="1">
      <alignment horizontal="left" vertical="center" wrapText="1"/>
    </xf>
    <xf numFmtId="0" fontId="58" fillId="14" borderId="0" xfId="8" applyFont="1" applyFill="1" applyBorder="1" applyAlignment="1">
      <alignment horizontal="left" vertical="center" wrapText="1" indent="1"/>
    </xf>
    <xf numFmtId="0" fontId="69" fillId="4" borderId="0" xfId="8" applyFont="1" applyFill="1" applyBorder="1" applyAlignment="1">
      <alignment horizontal="left" vertical="center" wrapText="1" indent="1"/>
    </xf>
    <xf numFmtId="0" fontId="59" fillId="8" borderId="7" xfId="8" applyFont="1" applyFill="1" applyBorder="1" applyAlignment="1">
      <alignment horizontal="center" vertical="center"/>
    </xf>
    <xf numFmtId="0" fontId="15" fillId="4" borderId="21" xfId="8" applyFont="1" applyFill="1" applyBorder="1" applyAlignment="1">
      <alignment horizontal="left" vertical="center" wrapText="1" indent="1"/>
    </xf>
    <xf numFmtId="0" fontId="2" fillId="0" borderId="21" xfId="0" applyFont="1" applyBorder="1" applyAlignment="1">
      <alignment horizontal="center"/>
    </xf>
    <xf numFmtId="0" fontId="15" fillId="9" borderId="0" xfId="8" applyFont="1" applyFill="1" applyBorder="1" applyAlignment="1">
      <alignment horizontal="left" vertical="center" wrapText="1" indent="1"/>
    </xf>
    <xf numFmtId="0" fontId="52" fillId="0" borderId="0" xfId="14" applyFont="1" applyAlignment="1">
      <alignment horizontal="left" vertical="center"/>
    </xf>
    <xf numFmtId="0" fontId="52" fillId="0" borderId="0" xfId="14" applyFont="1" applyBorder="1" applyAlignment="1">
      <alignment horizontal="center" vertical="center"/>
    </xf>
    <xf numFmtId="3" fontId="15" fillId="4" borderId="7" xfId="8" applyNumberFormat="1" applyFont="1" applyFill="1" applyBorder="1" applyAlignment="1">
      <alignment horizontal="center" vertical="center"/>
    </xf>
    <xf numFmtId="3" fontId="15" fillId="9" borderId="7" xfId="8" applyNumberFormat="1" applyFont="1" applyFill="1" applyBorder="1" applyAlignment="1">
      <alignment horizontal="center" vertical="center" wrapText="1"/>
    </xf>
    <xf numFmtId="3" fontId="15" fillId="4" borderId="7" xfId="7" applyNumberFormat="1" applyFont="1" applyFill="1" applyBorder="1" applyAlignment="1">
      <alignment horizontal="center" vertical="center"/>
    </xf>
    <xf numFmtId="0" fontId="59" fillId="8" borderId="7" xfId="8" applyFont="1" applyFill="1" applyBorder="1" applyAlignment="1">
      <alignment horizontal="center" vertical="center" wrapText="1"/>
    </xf>
    <xf numFmtId="0" fontId="18" fillId="4" borderId="0" xfId="8" applyFont="1" applyFill="1" applyBorder="1" applyAlignment="1">
      <alignment horizontal="left" vertical="center" wrapText="1" indent="1"/>
    </xf>
    <xf numFmtId="3" fontId="15" fillId="4" borderId="7" xfId="8" applyNumberFormat="1" applyFont="1" applyFill="1" applyBorder="1" applyAlignment="1">
      <alignment horizontal="center" vertical="center" wrapText="1"/>
    </xf>
    <xf numFmtId="0" fontId="15" fillId="4" borderId="0" xfId="8" applyFont="1" applyFill="1" applyBorder="1" applyAlignment="1">
      <alignment horizontal="left" vertical="center" indent="1"/>
    </xf>
    <xf numFmtId="0" fontId="9" fillId="16" borderId="0" xfId="5" applyFill="1" applyAlignment="1">
      <alignment horizontal="left" vertical="center" indent="1"/>
    </xf>
    <xf numFmtId="0" fontId="59" fillId="4" borderId="0" xfId="8" applyFont="1" applyFill="1" applyBorder="1" applyAlignment="1">
      <alignment horizontal="left" vertical="center" wrapText="1" indent="1"/>
    </xf>
    <xf numFmtId="0" fontId="45" fillId="8" borderId="7" xfId="8" applyFont="1" applyFill="1" applyBorder="1" applyAlignment="1">
      <alignment horizontal="left" vertical="center" wrapText="1" indent="1"/>
    </xf>
    <xf numFmtId="170" fontId="15" fillId="4" borderId="8" xfId="8" applyNumberFormat="1" applyFont="1" applyFill="1" applyBorder="1" applyAlignment="1">
      <alignment horizontal="center" vertical="center"/>
    </xf>
    <xf numFmtId="170" fontId="15" fillId="4" borderId="18" xfId="8" applyNumberFormat="1" applyFont="1" applyFill="1" applyBorder="1" applyAlignment="1">
      <alignment horizontal="center" vertical="center"/>
    </xf>
    <xf numFmtId="0" fontId="67" fillId="4" borderId="0" xfId="10" applyFont="1">
      <alignment horizontal="left" vertical="center" indent="2"/>
    </xf>
    <xf numFmtId="0" fontId="45" fillId="4" borderId="0" xfId="10" applyAlignment="1">
      <alignment horizontal="left" vertical="center" indent="14"/>
    </xf>
    <xf numFmtId="0" fontId="45" fillId="4" borderId="0" xfId="10" applyAlignment="1">
      <alignment horizontal="left" vertical="center" indent="13"/>
    </xf>
    <xf numFmtId="0" fontId="15" fillId="4" borderId="0" xfId="8" applyFont="1" applyFill="1" applyAlignment="1">
      <alignment horizontal="left" vertical="center" indent="1"/>
    </xf>
    <xf numFmtId="0" fontId="15" fillId="4" borderId="0" xfId="8" applyFont="1" applyFill="1" applyAlignment="1">
      <alignment horizontal="left" vertical="center"/>
    </xf>
    <xf numFmtId="0" fontId="14" fillId="4" borderId="6" xfId="8" applyFont="1" applyFill="1" applyBorder="1" applyAlignment="1">
      <alignment horizontal="left" vertical="center" indent="1"/>
    </xf>
    <xf numFmtId="0" fontId="15" fillId="4" borderId="7" xfId="8" applyFont="1" applyFill="1" applyBorder="1" applyAlignment="1">
      <alignment horizontal="left" vertical="center" indent="1"/>
    </xf>
    <xf numFmtId="0" fontId="45" fillId="4" borderId="0" xfId="10" applyAlignment="1">
      <alignment horizontal="left" vertical="center" indent="6"/>
    </xf>
    <xf numFmtId="0" fontId="7" fillId="9" borderId="14" xfId="8" applyFont="1" applyFill="1" applyBorder="1" applyAlignment="1">
      <alignment horizontal="left" vertical="center" wrapText="1" indent="1"/>
    </xf>
    <xf numFmtId="0" fontId="15" fillId="4" borderId="0" xfId="8" applyFont="1" applyFill="1" applyAlignment="1">
      <alignment horizontal="left"/>
    </xf>
    <xf numFmtId="0" fontId="9" fillId="2" borderId="0" xfId="5" applyFill="1">
      <alignment horizontal="left" vertical="center"/>
    </xf>
    <xf numFmtId="0" fontId="7" fillId="4" borderId="15" xfId="8" applyFont="1" applyFill="1" applyBorder="1" applyAlignment="1">
      <alignment horizontal="left" vertical="center" indent="1"/>
    </xf>
    <xf numFmtId="0" fontId="15" fillId="15" borderId="0" xfId="8" applyFont="1" applyFill="1" applyAlignment="1">
      <alignment horizontal="left" vertical="center" indent="1"/>
    </xf>
    <xf numFmtId="0" fontId="45" fillId="4" borderId="0" xfId="10" applyAlignment="1">
      <alignment horizontal="left" vertical="center" indent="7"/>
    </xf>
    <xf numFmtId="3" fontId="15" fillId="8" borderId="13" xfId="8" applyNumberFormat="1" applyFont="1" applyFill="1" applyBorder="1" applyAlignment="1">
      <alignment horizontal="center" vertical="center"/>
    </xf>
    <xf numFmtId="3" fontId="15" fillId="8" borderId="20" xfId="8" applyNumberFormat="1" applyFont="1" applyFill="1" applyBorder="1" applyAlignment="1">
      <alignment horizontal="center" vertical="center"/>
    </xf>
    <xf numFmtId="3" fontId="15" fillId="8" borderId="17" xfId="8" applyNumberFormat="1" applyFont="1" applyFill="1" applyBorder="1" applyAlignment="1">
      <alignment horizontal="center" vertical="center"/>
    </xf>
    <xf numFmtId="0" fontId="7" fillId="9" borderId="0" xfId="8" applyFont="1" applyFill="1" applyBorder="1" applyAlignment="1">
      <alignment horizontal="center" vertical="center" wrapText="1"/>
    </xf>
    <xf numFmtId="0" fontId="15" fillId="9" borderId="14" xfId="8" applyFont="1" applyFill="1" applyBorder="1" applyAlignment="1">
      <alignment horizontal="left" vertical="center" indent="1"/>
    </xf>
    <xf numFmtId="0" fontId="15" fillId="9" borderId="0" xfId="8" applyFont="1" applyFill="1" applyBorder="1" applyAlignment="1">
      <alignment horizontal="left" vertical="center" indent="1"/>
    </xf>
    <xf numFmtId="0" fontId="15" fillId="9" borderId="14" xfId="8" applyFont="1" applyFill="1" applyBorder="1" applyAlignment="1">
      <alignment horizontal="left" vertical="center" wrapText="1" indent="1"/>
    </xf>
    <xf numFmtId="0" fontId="52" fillId="0" borderId="0" xfId="14" applyFont="1"/>
  </cellXfs>
  <cellStyles count="21">
    <cellStyle name="BordeTabla" xfId="1"/>
    <cellStyle name="Euro" xfId="2"/>
    <cellStyle name="Hipervínculo 2" xfId="3"/>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Indice_Item" xfId="4"/>
    <cellStyle name="Item" xfId="5"/>
    <cellStyle name="Millares" xfId="6" builtinId="3"/>
    <cellStyle name="Millares 2" xfId="7"/>
    <cellStyle name="Normal" xfId="0" builtinId="0"/>
    <cellStyle name="Normal 2" xfId="8"/>
    <cellStyle name="Porcentaje 2" xfId="9"/>
    <cellStyle name="Porcentual" xfId="15" builtinId="5"/>
    <cellStyle name="Prev" xfId="10"/>
    <cellStyle name="Seccion" xfId="11"/>
    <cellStyle name="Titulo CAF" xfId="12"/>
    <cellStyle name="Titulo CAF 2" xfId="13"/>
    <cellStyle name="Titulo_Internas" xfId="14"/>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AE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haredStrings" Target="sharedStrings.xml"/><Relationship Id="rId21"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theme" Target="theme/theme1.xml"/><Relationship Id="rId19"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spPr>
            <a:solidFill>
              <a:srgbClr val="4F81BD"/>
            </a:solidFill>
            <a:ln w="25400">
              <a:noFill/>
            </a:ln>
          </c:spPr>
          <c:explosion val="25"/>
          <c:dPt>
            <c:idx val="0"/>
            <c:bubble3D val="0"/>
            <c:spPr>
              <a:solidFill>
                <a:srgbClr val="FFAE00"/>
              </a:solidFill>
              <a:ln w="25400">
                <a:noFill/>
              </a:ln>
            </c:spPr>
          </c:dPt>
          <c:dPt>
            <c:idx val="1"/>
            <c:bubble3D val="0"/>
            <c:spPr>
              <a:solidFill>
                <a:srgbClr val="C0504D"/>
              </a:solidFill>
              <a:ln w="25400">
                <a:noFill/>
              </a:ln>
            </c:spPr>
          </c:dPt>
          <c:dPt>
            <c:idx val="2"/>
            <c:bubble3D val="0"/>
            <c:spPr>
              <a:solidFill>
                <a:srgbClr val="9BBB59"/>
              </a:solidFill>
              <a:ln w="25400">
                <a:noFill/>
              </a:ln>
            </c:spPr>
          </c:dPt>
          <c:dLbls>
            <c:spPr>
              <a:noFill/>
              <a:ln w="25400">
                <a:noFill/>
              </a:ln>
            </c:spPr>
            <c:showLegendKey val="0"/>
            <c:showVal val="1"/>
            <c:showCatName val="0"/>
            <c:showSerName val="0"/>
            <c:showPercent val="0"/>
            <c:showBubbleSize val="0"/>
            <c:showLeaderLines val="1"/>
          </c:dLbls>
          <c:cat>
            <c:strRef>
              <c:f>'[1]Grafica Infraestructura'!$A$14:$A$16</c:f>
              <c:strCache>
                <c:ptCount val="3"/>
                <c:pt idx="0">
                  <c:v>_x0010_Malla Vial Local</c:v>
                </c:pt>
                <c:pt idx="1">
                  <c:v>_x0013_Malla Vial Arterial</c:v>
                </c:pt>
                <c:pt idx="2">
                  <c:v>_x000e_Malla Vial Imi</c:v>
                </c:pt>
              </c:strCache>
            </c:strRef>
          </c:cat>
          <c:val>
            <c:numRef>
              <c:f>'[1]Grafica Infraestructura'!$B$14:$B$16</c:f>
              <c:numCache>
                <c:formatCode>General</c:formatCode>
                <c:ptCount val="3"/>
                <c:pt idx="0">
                  <c:v>0.53</c:v>
                </c:pt>
                <c:pt idx="1">
                  <c:v>0.15</c:v>
                </c:pt>
                <c:pt idx="2">
                  <c:v>0.28</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41332368056812"/>
          <c:y val="0.352040377819603"/>
          <c:w val="0.237333024305958"/>
          <c:h val="0.275509860902298"/>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30"/>
    </c:view3D>
    <c:floor>
      <c:thickness val="0"/>
    </c:floor>
    <c:sideWall>
      <c:thickness val="0"/>
    </c:sideWall>
    <c:backWall>
      <c:thickness val="0"/>
    </c:backWall>
    <c:plotArea>
      <c:layout/>
      <c:pie3DChart>
        <c:varyColors val="1"/>
        <c:ser>
          <c:idx val="0"/>
          <c:order val="0"/>
          <c:spPr>
            <a:solidFill>
              <a:srgbClr val="4F81BD"/>
            </a:solidFill>
            <a:ln w="25400">
              <a:noFill/>
            </a:ln>
          </c:spPr>
          <c:explosion val="25"/>
          <c:dPt>
            <c:idx val="0"/>
            <c:bubble3D val="0"/>
            <c:spPr>
              <a:solidFill>
                <a:srgbClr val="40699C"/>
              </a:solidFill>
              <a:ln w="25400">
                <a:noFill/>
              </a:ln>
            </c:spPr>
          </c:dPt>
          <c:dPt>
            <c:idx val="1"/>
            <c:bubble3D val="0"/>
            <c:spPr>
              <a:solidFill>
                <a:srgbClr val="9E413E"/>
              </a:solidFill>
              <a:ln w="25400">
                <a:noFill/>
              </a:ln>
            </c:spPr>
          </c:dPt>
          <c:dPt>
            <c:idx val="2"/>
            <c:bubble3D val="0"/>
            <c:spPr>
              <a:solidFill>
                <a:srgbClr val="7F9A48"/>
              </a:solidFill>
              <a:ln w="25400">
                <a:noFill/>
              </a:ln>
            </c:spPr>
          </c:dPt>
          <c:dPt>
            <c:idx val="3"/>
            <c:bubble3D val="0"/>
            <c:spPr>
              <a:solidFill>
                <a:srgbClr val="695185"/>
              </a:solidFill>
              <a:ln w="25400">
                <a:noFill/>
              </a:ln>
            </c:spPr>
          </c:dPt>
          <c:dPt>
            <c:idx val="4"/>
            <c:bubble3D val="0"/>
            <c:spPr>
              <a:solidFill>
                <a:srgbClr val="3C8DA3"/>
              </a:solidFill>
              <a:ln w="25400">
                <a:noFill/>
              </a:ln>
            </c:spPr>
          </c:dPt>
          <c:dPt>
            <c:idx val="5"/>
            <c:bubble3D val="0"/>
            <c:spPr>
              <a:solidFill>
                <a:srgbClr val="CC7B38"/>
              </a:solidFill>
              <a:ln w="25400">
                <a:noFill/>
              </a:ln>
            </c:spPr>
          </c:dPt>
          <c:dPt>
            <c:idx val="6"/>
            <c:bubble3D val="0"/>
          </c:dPt>
          <c:dPt>
            <c:idx val="7"/>
            <c:bubble3D val="0"/>
            <c:spPr>
              <a:solidFill>
                <a:srgbClr val="C0504D"/>
              </a:solidFill>
              <a:ln w="25400">
                <a:noFill/>
              </a:ln>
            </c:spPr>
          </c:dPt>
          <c:dPt>
            <c:idx val="8"/>
            <c:bubble3D val="0"/>
            <c:spPr>
              <a:solidFill>
                <a:srgbClr val="9BBB59"/>
              </a:solidFill>
              <a:ln w="25400">
                <a:noFill/>
              </a:ln>
            </c:spPr>
          </c:dPt>
          <c:dPt>
            <c:idx val="9"/>
            <c:bubble3D val="0"/>
            <c:spPr>
              <a:solidFill>
                <a:srgbClr val="8064A2"/>
              </a:solidFill>
              <a:ln w="25400">
                <a:noFill/>
              </a:ln>
            </c:spPr>
          </c:dPt>
          <c:dPt>
            <c:idx val="10"/>
            <c:bubble3D val="0"/>
            <c:spPr>
              <a:solidFill>
                <a:srgbClr val="4BACC6"/>
              </a:solidFill>
              <a:ln w="25400">
                <a:noFill/>
              </a:ln>
            </c:spPr>
          </c:dPt>
          <c:dPt>
            <c:idx val="11"/>
            <c:bubble3D val="0"/>
            <c:spPr>
              <a:solidFill>
                <a:srgbClr val="F79646"/>
              </a:solidFill>
              <a:ln w="25400">
                <a:noFill/>
              </a:ln>
            </c:spPr>
          </c:dPt>
          <c:dPt>
            <c:idx val="12"/>
            <c:bubble3D val="0"/>
            <c:spPr>
              <a:solidFill>
                <a:srgbClr val="AABAD7"/>
              </a:solidFill>
              <a:ln w="25400">
                <a:noFill/>
              </a:ln>
            </c:spPr>
          </c:dPt>
          <c:dPt>
            <c:idx val="13"/>
            <c:bubble3D val="0"/>
            <c:spPr>
              <a:solidFill>
                <a:srgbClr val="D9AAA9"/>
              </a:solidFill>
              <a:ln w="25400">
                <a:noFill/>
              </a:ln>
            </c:spPr>
          </c:dPt>
          <c:dPt>
            <c:idx val="14"/>
            <c:bubble3D val="0"/>
            <c:spPr>
              <a:solidFill>
                <a:srgbClr val="C6D6AC"/>
              </a:solidFill>
              <a:ln w="25400">
                <a:noFill/>
              </a:ln>
            </c:spPr>
          </c:dPt>
          <c:dPt>
            <c:idx val="15"/>
            <c:bubble3D val="0"/>
            <c:spPr>
              <a:solidFill>
                <a:srgbClr val="BAB0C9"/>
              </a:solidFill>
              <a:ln w="25400">
                <a:noFill/>
              </a:ln>
            </c:spPr>
          </c:dPt>
          <c:dPt>
            <c:idx val="16"/>
            <c:bubble3D val="0"/>
            <c:spPr>
              <a:solidFill>
                <a:srgbClr val="A9CEDC"/>
              </a:solidFill>
              <a:ln w="25400">
                <a:noFill/>
              </a:ln>
            </c:spPr>
          </c:dPt>
          <c:dLbls>
            <c:spPr>
              <a:noFill/>
              <a:ln w="25400">
                <a:noFill/>
              </a:ln>
            </c:spPr>
            <c:showLegendKey val="0"/>
            <c:showVal val="1"/>
            <c:showCatName val="0"/>
            <c:showSerName val="0"/>
            <c:showPercent val="0"/>
            <c:showBubbleSize val="0"/>
            <c:showLeaderLines val="1"/>
          </c:dLbls>
          <c:cat>
            <c:strRef>
              <c:f>'[2]Grafica Movilidad'!$B$17:$B$33</c:f>
              <c:strCache>
                <c:ptCount val="17"/>
                <c:pt idx="0">
                  <c:v>_x0005_A pie</c:v>
                </c:pt>
                <c:pt idx="1">
                  <c:v>_x0004_Moto</c:v>
                </c:pt>
                <c:pt idx="2">
                  <c:v>_x0015_Veh. Prinv. Conductor</c:v>
                </c:pt>
                <c:pt idx="3">
                  <c:v>_x000f_Veh. Prinv. Pax</c:v>
                </c:pt>
                <c:pt idx="4">
                  <c:v>_x0004_Taxi</c:v>
                </c:pt>
                <c:pt idx="5">
                  <c:v>_x0014_Transmilenio Troncal</c:v>
                </c:pt>
                <c:pt idx="6">
                  <c:v>_x0018_Transmilenio Alimentador</c:v>
                </c:pt>
                <c:pt idx="7">
                  <c:v>_x0003_Bus</c:v>
                </c:pt>
                <c:pt idx="8">
                  <c:v>_x0006_Buseta</c:v>
                </c:pt>
                <c:pt idx="9">
                  <c:v>_x0008_Microbús</c:v>
                </c:pt>
                <c:pt idx="10">
                  <c:v>_x0019_Transporte Intermunicipal</c:v>
                </c:pt>
                <c:pt idx="11">
                  <c:v>_x0014_Bus Privado/Compañía</c:v>
                </c:pt>
                <c:pt idx="12">
                  <c:v>_x000b_Bus Escolar</c:v>
                </c:pt>
                <c:pt idx="13">
                  <c:v>_x0006_Camión</c:v>
                </c:pt>
                <c:pt idx="14">
                  <c:v>_x0004_Otro</c:v>
                </c:pt>
                <c:pt idx="15">
                  <c:v>	Bicicleta</c:v>
                </c:pt>
                <c:pt idx="16">
                  <c:v>_x0005_TOTAL</c:v>
                </c:pt>
              </c:strCache>
            </c:strRef>
          </c:cat>
          <c:val>
            <c:numRef>
              <c:f>'[2]Grafica Movilidad'!$D$17:$D$33</c:f>
              <c:numCache>
                <c:formatCode>General</c:formatCode>
                <c:ptCount val="17"/>
                <c:pt idx="0">
                  <c:v>0.1496</c:v>
                </c:pt>
                <c:pt idx="1">
                  <c:v>0.0072</c:v>
                </c:pt>
                <c:pt idx="2">
                  <c:v>0.1118</c:v>
                </c:pt>
                <c:pt idx="3">
                  <c:v>0.0344</c:v>
                </c:pt>
                <c:pt idx="4">
                  <c:v>0.035</c:v>
                </c:pt>
                <c:pt idx="5">
                  <c:v>0.0895</c:v>
                </c:pt>
                <c:pt idx="6">
                  <c:v>0.0267</c:v>
                </c:pt>
                <c:pt idx="7">
                  <c:v>0.1846</c:v>
                </c:pt>
                <c:pt idx="8">
                  <c:v>0.2176</c:v>
                </c:pt>
                <c:pt idx="9">
                  <c:v>0.0686</c:v>
                </c:pt>
                <c:pt idx="10">
                  <c:v>0.0164</c:v>
                </c:pt>
                <c:pt idx="11">
                  <c:v>0.0137</c:v>
                </c:pt>
                <c:pt idx="12">
                  <c:v>0.0426</c:v>
                </c:pt>
                <c:pt idx="13">
                  <c:v>0.0008</c:v>
                </c:pt>
                <c:pt idx="14">
                  <c:v>0.0015</c:v>
                </c:pt>
                <c:pt idx="15">
                  <c:v>0.0277</c:v>
                </c:pt>
                <c:pt idx="16">
                  <c:v>1.0277</c:v>
                </c:pt>
              </c:numCache>
            </c:numRef>
          </c:val>
        </c:ser>
        <c:ser>
          <c:idx val="1"/>
          <c:order val="1"/>
          <c:spPr>
            <a:solidFill>
              <a:srgbClr val="C0504D"/>
            </a:solidFill>
            <a:ln w="25400">
              <a:noFill/>
            </a:ln>
          </c:spPr>
          <c:explosion val="25"/>
          <c:dPt>
            <c:idx val="0"/>
            <c:bubble3D val="0"/>
            <c:spPr>
              <a:solidFill>
                <a:srgbClr val="40699C"/>
              </a:solidFill>
              <a:ln w="25400">
                <a:noFill/>
              </a:ln>
            </c:spPr>
          </c:dPt>
          <c:dPt>
            <c:idx val="1"/>
            <c:bubble3D val="0"/>
            <c:spPr>
              <a:solidFill>
                <a:srgbClr val="9E413E"/>
              </a:solidFill>
              <a:ln w="25400">
                <a:noFill/>
              </a:ln>
            </c:spPr>
          </c:dPt>
          <c:dPt>
            <c:idx val="2"/>
            <c:bubble3D val="0"/>
            <c:spPr>
              <a:solidFill>
                <a:srgbClr val="7F9A48"/>
              </a:solidFill>
              <a:ln w="25400">
                <a:noFill/>
              </a:ln>
            </c:spPr>
          </c:dPt>
          <c:dPt>
            <c:idx val="3"/>
            <c:bubble3D val="0"/>
            <c:spPr>
              <a:solidFill>
                <a:srgbClr val="695185"/>
              </a:solidFill>
              <a:ln w="25400">
                <a:noFill/>
              </a:ln>
            </c:spPr>
          </c:dPt>
          <c:dPt>
            <c:idx val="4"/>
            <c:bubble3D val="0"/>
            <c:spPr>
              <a:solidFill>
                <a:srgbClr val="3C8DA3"/>
              </a:solidFill>
              <a:ln w="25400">
                <a:noFill/>
              </a:ln>
            </c:spPr>
          </c:dPt>
          <c:dPt>
            <c:idx val="5"/>
            <c:bubble3D val="0"/>
            <c:spPr>
              <a:solidFill>
                <a:srgbClr val="CC7B38"/>
              </a:solidFill>
              <a:ln w="25400">
                <a:noFill/>
              </a:ln>
            </c:spPr>
          </c:dPt>
          <c:dPt>
            <c:idx val="6"/>
            <c:bubble3D val="0"/>
            <c:spPr>
              <a:solidFill>
                <a:srgbClr val="4F81BD"/>
              </a:solidFill>
              <a:ln w="25400">
                <a:noFill/>
              </a:ln>
            </c:spPr>
          </c:dPt>
          <c:dPt>
            <c:idx val="7"/>
            <c:bubble3D val="0"/>
          </c:dPt>
          <c:dPt>
            <c:idx val="8"/>
            <c:bubble3D val="0"/>
            <c:spPr>
              <a:solidFill>
                <a:srgbClr val="9BBB59"/>
              </a:solidFill>
              <a:ln w="25400">
                <a:noFill/>
              </a:ln>
            </c:spPr>
          </c:dPt>
          <c:dPt>
            <c:idx val="9"/>
            <c:bubble3D val="0"/>
            <c:spPr>
              <a:solidFill>
                <a:srgbClr val="8064A2"/>
              </a:solidFill>
              <a:ln w="25400">
                <a:noFill/>
              </a:ln>
            </c:spPr>
          </c:dPt>
          <c:dPt>
            <c:idx val="10"/>
            <c:bubble3D val="0"/>
            <c:spPr>
              <a:solidFill>
                <a:srgbClr val="4BACC6"/>
              </a:solidFill>
              <a:ln w="25400">
                <a:noFill/>
              </a:ln>
            </c:spPr>
          </c:dPt>
          <c:dPt>
            <c:idx val="11"/>
            <c:bubble3D val="0"/>
            <c:spPr>
              <a:solidFill>
                <a:srgbClr val="F79646"/>
              </a:solidFill>
              <a:ln w="25400">
                <a:noFill/>
              </a:ln>
            </c:spPr>
          </c:dPt>
          <c:dPt>
            <c:idx val="12"/>
            <c:bubble3D val="0"/>
            <c:spPr>
              <a:solidFill>
                <a:srgbClr val="AABAD7"/>
              </a:solidFill>
              <a:ln w="25400">
                <a:noFill/>
              </a:ln>
            </c:spPr>
          </c:dPt>
          <c:dPt>
            <c:idx val="13"/>
            <c:bubble3D val="0"/>
            <c:spPr>
              <a:solidFill>
                <a:srgbClr val="D9AAA9"/>
              </a:solidFill>
              <a:ln w="25400">
                <a:noFill/>
              </a:ln>
            </c:spPr>
          </c:dPt>
          <c:dPt>
            <c:idx val="14"/>
            <c:bubble3D val="0"/>
            <c:spPr>
              <a:solidFill>
                <a:srgbClr val="C6D6AC"/>
              </a:solidFill>
              <a:ln w="25400">
                <a:noFill/>
              </a:ln>
            </c:spPr>
          </c:dPt>
          <c:dPt>
            <c:idx val="15"/>
            <c:bubble3D val="0"/>
            <c:spPr>
              <a:solidFill>
                <a:srgbClr val="BAB0C9"/>
              </a:solidFill>
              <a:ln w="25400">
                <a:noFill/>
              </a:ln>
            </c:spPr>
          </c:dPt>
          <c:dPt>
            <c:idx val="16"/>
            <c:bubble3D val="0"/>
            <c:spPr>
              <a:solidFill>
                <a:srgbClr val="A9CEDC"/>
              </a:solidFill>
              <a:ln w="25400">
                <a:noFill/>
              </a:ln>
            </c:spPr>
          </c:dPt>
          <c:cat>
            <c:strRef>
              <c:f>'[2]Grafica Movilidad'!$B$17:$B$33</c:f>
              <c:strCache>
                <c:ptCount val="17"/>
                <c:pt idx="0">
                  <c:v>_x0005_A pie</c:v>
                </c:pt>
                <c:pt idx="1">
                  <c:v>_x0004_Moto</c:v>
                </c:pt>
                <c:pt idx="2">
                  <c:v>_x0015_Veh. Prinv. Conductor</c:v>
                </c:pt>
                <c:pt idx="3">
                  <c:v>_x000f_Veh. Prinv. Pax</c:v>
                </c:pt>
                <c:pt idx="4">
                  <c:v>_x0004_Taxi</c:v>
                </c:pt>
                <c:pt idx="5">
                  <c:v>_x0014_Transmilenio Troncal</c:v>
                </c:pt>
                <c:pt idx="6">
                  <c:v>_x0018_Transmilenio Alimentador</c:v>
                </c:pt>
                <c:pt idx="7">
                  <c:v>_x0003_Bus</c:v>
                </c:pt>
                <c:pt idx="8">
                  <c:v>_x0006_Buseta</c:v>
                </c:pt>
                <c:pt idx="9">
                  <c:v>_x0008_Microbús</c:v>
                </c:pt>
                <c:pt idx="10">
                  <c:v>_x0019_Transporte Intermunicipal</c:v>
                </c:pt>
                <c:pt idx="11">
                  <c:v>_x0014_Bus Privado/Compañía</c:v>
                </c:pt>
                <c:pt idx="12">
                  <c:v>_x000b_Bus Escolar</c:v>
                </c:pt>
                <c:pt idx="13">
                  <c:v>_x0006_Camión</c:v>
                </c:pt>
                <c:pt idx="14">
                  <c:v>_x0004_Otro</c:v>
                </c:pt>
                <c:pt idx="15">
                  <c:v>	Bicicleta</c:v>
                </c:pt>
                <c:pt idx="16">
                  <c:v>_x0005_TOTAL</c:v>
                </c:pt>
              </c:strCache>
            </c:strRef>
          </c:cat>
          <c:val>
            <c:numRef>
              <c:f>'[2]Grafica Movilidad'!$D$17:$D$33</c:f>
              <c:numCache>
                <c:formatCode>General</c:formatCode>
                <c:ptCount val="17"/>
                <c:pt idx="0">
                  <c:v>0.1496</c:v>
                </c:pt>
                <c:pt idx="1">
                  <c:v>0.0072</c:v>
                </c:pt>
                <c:pt idx="2">
                  <c:v>0.1118</c:v>
                </c:pt>
                <c:pt idx="3">
                  <c:v>0.0344</c:v>
                </c:pt>
                <c:pt idx="4">
                  <c:v>0.035</c:v>
                </c:pt>
                <c:pt idx="5">
                  <c:v>0.0895</c:v>
                </c:pt>
                <c:pt idx="6">
                  <c:v>0.0267</c:v>
                </c:pt>
                <c:pt idx="7">
                  <c:v>0.1846</c:v>
                </c:pt>
                <c:pt idx="8">
                  <c:v>0.2176</c:v>
                </c:pt>
                <c:pt idx="9">
                  <c:v>0.0686</c:v>
                </c:pt>
                <c:pt idx="10">
                  <c:v>0.0164</c:v>
                </c:pt>
                <c:pt idx="11">
                  <c:v>0.0137</c:v>
                </c:pt>
                <c:pt idx="12">
                  <c:v>0.0426</c:v>
                </c:pt>
                <c:pt idx="13">
                  <c:v>0.0008</c:v>
                </c:pt>
                <c:pt idx="14">
                  <c:v>0.0015</c:v>
                </c:pt>
                <c:pt idx="15">
                  <c:v>0.0277</c:v>
                </c:pt>
                <c:pt idx="16">
                  <c:v>1.0277</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65721688967241"/>
          <c:y val="0.023715460789782"/>
          <c:w val="0.308781549350763"/>
          <c:h val="0.956523585187873"/>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txPr>
    <a:bodyPr/>
    <a:lstStyle/>
    <a:p>
      <a:pPr>
        <a:defRPr baseline="0"/>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4" Type="http://schemas.openxmlformats.org/officeDocument/2006/relationships/chart" Target="../charts/chart1.xml"/><Relationship Id="rId1" Type="http://schemas.openxmlformats.org/officeDocument/2006/relationships/image" Target="../media/image3.png"/><Relationship Id="rId2"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25400</xdr:rowOff>
    </xdr:from>
    <xdr:to>
      <xdr:col>3</xdr:col>
      <xdr:colOff>736600</xdr:colOff>
      <xdr:row>2</xdr:row>
      <xdr:rowOff>63500</xdr:rowOff>
    </xdr:to>
    <xdr:pic>
      <xdr:nvPicPr>
        <xdr:cNvPr id="8252" name="Imagen 1" descr="logo_caf_285x95.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406400"/>
          <a:ext cx="2514600" cy="82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20507"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2155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215900</xdr:colOff>
      <xdr:row>40</xdr:row>
      <xdr:rowOff>368300</xdr:rowOff>
    </xdr:from>
    <xdr:to>
      <xdr:col>3</xdr:col>
      <xdr:colOff>279400</xdr:colOff>
      <xdr:row>53</xdr:row>
      <xdr:rowOff>0</xdr:rowOff>
    </xdr:to>
    <xdr:pic>
      <xdr:nvPicPr>
        <xdr:cNvPr id="21554" name="Imagen 18"/>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3800" y="16471900"/>
          <a:ext cx="5092700" cy="4584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2255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23575"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24599"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2563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1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2641600</xdr:colOff>
      <xdr:row>172</xdr:row>
      <xdr:rowOff>0</xdr:rowOff>
    </xdr:from>
    <xdr:to>
      <xdr:col>1</xdr:col>
      <xdr:colOff>2755900</xdr:colOff>
      <xdr:row>173</xdr:row>
      <xdr:rowOff>152400</xdr:rowOff>
    </xdr:to>
    <xdr:sp macro="" textlink="">
      <xdr:nvSpPr>
        <xdr:cNvPr id="25633" name="Text Box 1"/>
        <xdr:cNvSpPr txBox="1">
          <a:spLocks noChangeArrowheads="1"/>
        </xdr:cNvSpPr>
      </xdr:nvSpPr>
      <xdr:spPr bwMode="auto">
        <a:xfrm>
          <a:off x="3314700" y="78638400"/>
          <a:ext cx="1143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s-E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546100</xdr:colOff>
      <xdr:row>2</xdr:row>
      <xdr:rowOff>50800</xdr:rowOff>
    </xdr:to>
    <xdr:pic>
      <xdr:nvPicPr>
        <xdr:cNvPr id="9276"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9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2501900</xdr:colOff>
      <xdr:row>2</xdr:row>
      <xdr:rowOff>50800</xdr:rowOff>
    </xdr:to>
    <xdr:pic>
      <xdr:nvPicPr>
        <xdr:cNvPr id="12350"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4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1524000</xdr:colOff>
      <xdr:row>2</xdr:row>
      <xdr:rowOff>50800</xdr:rowOff>
    </xdr:to>
    <xdr:pic>
      <xdr:nvPicPr>
        <xdr:cNvPr id="1132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1612900</xdr:colOff>
      <xdr:row>2</xdr:row>
      <xdr:rowOff>50800</xdr:rowOff>
    </xdr:to>
    <xdr:pic>
      <xdr:nvPicPr>
        <xdr:cNvPr id="13516"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355600</xdr:colOff>
      <xdr:row>14</xdr:row>
      <xdr:rowOff>368300</xdr:rowOff>
    </xdr:from>
    <xdr:to>
      <xdr:col>11</xdr:col>
      <xdr:colOff>4254500</xdr:colOff>
      <xdr:row>27</xdr:row>
      <xdr:rowOff>53694</xdr:rowOff>
    </xdr:to>
    <xdr:pic>
      <xdr:nvPicPr>
        <xdr:cNvPr id="13517"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84300" y="6616700"/>
          <a:ext cx="5257800" cy="5413094"/>
        </a:xfrm>
        <a:prstGeom prst="rect">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482600</xdr:colOff>
      <xdr:row>29</xdr:row>
      <xdr:rowOff>46243</xdr:rowOff>
    </xdr:from>
    <xdr:to>
      <xdr:col>11</xdr:col>
      <xdr:colOff>4127500</xdr:colOff>
      <xdr:row>41</xdr:row>
      <xdr:rowOff>177801</xdr:rowOff>
    </xdr:to>
    <xdr:pic>
      <xdr:nvPicPr>
        <xdr:cNvPr id="1351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211300" y="12657343"/>
          <a:ext cx="5003800" cy="4944858"/>
        </a:xfrm>
        <a:prstGeom prst="rect">
          <a:avLst/>
        </a:prstGeom>
        <a:noFill/>
        <a:ln w="9525">
          <a:solidFill>
            <a:srgbClr val="00008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12700</xdr:colOff>
      <xdr:row>48</xdr:row>
      <xdr:rowOff>355600</xdr:rowOff>
    </xdr:from>
    <xdr:to>
      <xdr:col>11</xdr:col>
      <xdr:colOff>3416300</xdr:colOff>
      <xdr:row>54</xdr:row>
      <xdr:rowOff>50800</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438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93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2501900</xdr:colOff>
      <xdr:row>2</xdr:row>
      <xdr:rowOff>50800</xdr:rowOff>
    </xdr:to>
    <xdr:pic>
      <xdr:nvPicPr>
        <xdr:cNvPr id="1647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381000"/>
          <a:ext cx="25019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711200</xdr:colOff>
      <xdr:row>176</xdr:row>
      <xdr:rowOff>38100</xdr:rowOff>
    </xdr:from>
    <xdr:to>
      <xdr:col>3</xdr:col>
      <xdr:colOff>1752600</xdr:colOff>
      <xdr:row>185</xdr:row>
      <xdr:rowOff>139700</xdr:rowOff>
    </xdr:to>
    <xdr:graphicFrame macro="">
      <xdr:nvGraphicFramePr>
        <xdr:cNvPr id="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2514600</xdr:colOff>
      <xdr:row>2</xdr:row>
      <xdr:rowOff>50800</xdr:rowOff>
    </xdr:to>
    <xdr:pic>
      <xdr:nvPicPr>
        <xdr:cNvPr id="17448"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381000"/>
          <a:ext cx="25146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2514600</xdr:colOff>
      <xdr:row>2</xdr:row>
      <xdr:rowOff>50800</xdr:rowOff>
    </xdr:to>
    <xdr:pic>
      <xdr:nvPicPr>
        <xdr:cNvPr id="18471"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5200" y="381000"/>
          <a:ext cx="25146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tovivi/Downloads/4%20-%204%20-%20CAF-OMU_Bogota_2007_Madre%20(Autoguardado)%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itovivi/Downloads/4%20-%204%20-%20CAF-OMU_Bogota_2007_Madre%20(Autoguardad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ción  "/>
      <sheetName val="lista de datos "/>
      <sheetName val="datos generales "/>
      <sheetName val="socioeconómicos "/>
      <sheetName val="Grafica Infraestructura"/>
      <sheetName val="infraestructura "/>
      <sheetName val="flota de vehículos"/>
      <sheetName val="Grafica Movilidad"/>
      <sheetName val="movilidad "/>
      <sheetName val="gestión del tránsito "/>
      <sheetName val="oferta tp publico "/>
      <sheetName val="tarifas tp publico "/>
      <sheetName val="energía "/>
      <sheetName val="contaminación"/>
      <sheetName val="accidentes "/>
      <sheetName val="impuestos-costos "/>
      <sheetName val="patrimonio "/>
      <sheetName val="Hoja17"/>
    </sheetNames>
    <sheetDataSet>
      <sheetData sheetId="0"/>
      <sheetData sheetId="1"/>
      <sheetData sheetId="2"/>
      <sheetData sheetId="3"/>
      <sheetData sheetId="4">
        <row r="14">
          <cell r="A14" t="str">
            <v>Malla Vial Local</v>
          </cell>
          <cell r="B14">
            <v>0.53</v>
          </cell>
        </row>
        <row r="15">
          <cell r="A15" t="str">
            <v>Malla Vial Arterial</v>
          </cell>
          <cell r="B15">
            <v>0.15</v>
          </cell>
        </row>
        <row r="16">
          <cell r="A16" t="str">
            <v>Malla Vial Imi</v>
          </cell>
          <cell r="B16">
            <v>0.28000000000000003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ducción  "/>
      <sheetName val="lista de datos "/>
      <sheetName val="datos generales "/>
      <sheetName val="socioeconómicos "/>
      <sheetName val="infraestructura "/>
      <sheetName val="flota de vehículos"/>
      <sheetName val="Grafica Movilidad"/>
      <sheetName val="movilidad "/>
      <sheetName val="gestión del tránsito "/>
      <sheetName val="oferta tp publico "/>
      <sheetName val="tarifas tp publico "/>
      <sheetName val="energía "/>
      <sheetName val="contaminación"/>
      <sheetName val="accidentes "/>
      <sheetName val="impuestos-costos "/>
      <sheetName val="patrimonio "/>
      <sheetName val="Hoja17"/>
    </sheetNames>
    <sheetDataSet>
      <sheetData sheetId="0"/>
      <sheetData sheetId="1"/>
      <sheetData sheetId="2"/>
      <sheetData sheetId="3"/>
      <sheetData sheetId="4"/>
      <sheetData sheetId="5"/>
      <sheetData sheetId="6">
        <row r="17">
          <cell r="B17" t="str">
            <v>A pie</v>
          </cell>
          <cell r="D17">
            <v>0.14960000000000001</v>
          </cell>
        </row>
        <row r="18">
          <cell r="B18" t="str">
            <v>Moto</v>
          </cell>
          <cell r="D18">
            <v>7.1999999999999998E-3</v>
          </cell>
        </row>
        <row r="19">
          <cell r="B19" t="str">
            <v>Veh. Prinv. Conductor</v>
          </cell>
          <cell r="D19">
            <v>0.1118</v>
          </cell>
        </row>
        <row r="20">
          <cell r="B20" t="str">
            <v>Veh. Prinv. Pax</v>
          </cell>
          <cell r="D20">
            <v>3.44E-2</v>
          </cell>
        </row>
        <row r="21">
          <cell r="B21" t="str">
            <v>Taxi</v>
          </cell>
          <cell r="D21">
            <v>3.5000000000000003E-2</v>
          </cell>
        </row>
        <row r="22">
          <cell r="B22" t="str">
            <v>Transmilenio Troncal</v>
          </cell>
          <cell r="D22">
            <v>8.9499999999999996E-2</v>
          </cell>
        </row>
        <row r="23">
          <cell r="B23" t="str">
            <v>Transmilenio Alimentador</v>
          </cell>
          <cell r="D23">
            <v>2.6699999999999998E-2</v>
          </cell>
        </row>
        <row r="24">
          <cell r="B24" t="str">
            <v>Bus</v>
          </cell>
          <cell r="D24">
            <v>0.18460000000000001</v>
          </cell>
        </row>
        <row r="25">
          <cell r="B25" t="str">
            <v>Buseta</v>
          </cell>
          <cell r="D25">
            <v>0.21760000000000002</v>
          </cell>
        </row>
        <row r="26">
          <cell r="B26" t="str">
            <v>Microbús</v>
          </cell>
          <cell r="D26">
            <v>6.8600000000000008E-2</v>
          </cell>
        </row>
        <row r="27">
          <cell r="B27" t="str">
            <v>Transporte Intermunicipal</v>
          </cell>
          <cell r="D27">
            <v>1.6399999999999998E-2</v>
          </cell>
        </row>
        <row r="28">
          <cell r="B28" t="str">
            <v>Bus Privado/Compañía</v>
          </cell>
          <cell r="D28">
            <v>1.37E-2</v>
          </cell>
        </row>
        <row r="29">
          <cell r="B29" t="str">
            <v>Bus Escolar</v>
          </cell>
          <cell r="D29">
            <v>4.2599999999999999E-2</v>
          </cell>
        </row>
        <row r="30">
          <cell r="B30" t="str">
            <v>Camión</v>
          </cell>
          <cell r="D30">
            <v>8.0000000000000004E-4</v>
          </cell>
        </row>
        <row r="31">
          <cell r="B31" t="str">
            <v>Otro</v>
          </cell>
          <cell r="D31">
            <v>1.5E-3</v>
          </cell>
        </row>
        <row r="32">
          <cell r="B32" t="str">
            <v>Bicicleta</v>
          </cell>
          <cell r="D32">
            <v>2.7699999999999999E-2</v>
          </cell>
        </row>
        <row r="33">
          <cell r="B33" t="str">
            <v>TOTAL</v>
          </cell>
          <cell r="D33">
            <v>1.0277000000000001</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13.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2" Type="http://schemas.openxmlformats.org/officeDocument/2006/relationships/vmlDrawing" Target="../drawings/vmlDrawing14.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2" Type="http://schemas.openxmlformats.org/officeDocument/2006/relationships/vmlDrawing" Target="../drawings/vmlDrawing15.v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16.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2" Type="http://schemas.openxmlformats.org/officeDocument/2006/relationships/vmlDrawing" Target="../drawings/vmlDrawing17.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 Id="rId2"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4" Type="http://schemas.openxmlformats.org/officeDocument/2006/relationships/comments" Target="../comments1.xml"/><Relationship Id="rId1" Type="http://schemas.openxmlformats.org/officeDocument/2006/relationships/drawing" Target="../drawings/drawing3.xml"/><Relationship Id="rId2"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4" Type="http://schemas.openxmlformats.org/officeDocument/2006/relationships/comments" Target="../comments2.xml"/><Relationship Id="rId1" Type="http://schemas.openxmlformats.org/officeDocument/2006/relationships/drawing" Target="../drawings/drawing6.xml"/><Relationship Id="rId2"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9.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4" Type="http://schemas.openxmlformats.org/officeDocument/2006/relationships/comments" Target="../comments3.xml"/><Relationship Id="rId1" Type="http://schemas.openxmlformats.org/officeDocument/2006/relationships/drawing" Target="../drawings/drawing8.xml"/><Relationship Id="rId2" Type="http://schemas.openxmlformats.org/officeDocument/2006/relationships/vmlDrawing" Target="../drawings/vmlDrawing10.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 Id="rId2"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2:M14"/>
  <sheetViews>
    <sheetView tabSelected="1" workbookViewId="0"/>
  </sheetViews>
  <sheetFormatPr baseColWidth="10" defaultColWidth="12.83203125" defaultRowHeight="30.75" customHeight="1" x14ac:dyDescent="0"/>
  <cols>
    <col min="1" max="1" width="12.83203125" style="7"/>
    <col min="2" max="2" width="10.5" style="7" customWidth="1"/>
    <col min="3" max="5" width="12.83203125" style="7"/>
    <col min="6" max="6" width="6.33203125" style="7" customWidth="1"/>
    <col min="7" max="7" width="12.83203125" style="7"/>
    <col min="8" max="8" width="17.5" style="7" customWidth="1"/>
    <col min="9" max="9" width="14.83203125" style="7" customWidth="1"/>
    <col min="10" max="16384" width="12.83203125" style="7"/>
  </cols>
  <sheetData>
    <row r="2" spans="2:13" ht="62" customHeight="1">
      <c r="B2" s="6"/>
      <c r="C2" s="6"/>
      <c r="D2" s="6"/>
      <c r="E2" s="6"/>
      <c r="F2" s="6"/>
      <c r="G2" s="391" t="s">
        <v>1165</v>
      </c>
      <c r="H2" s="391"/>
      <c r="I2" s="391"/>
    </row>
    <row r="3" spans="2:13" ht="30.75" customHeight="1">
      <c r="B3" s="6"/>
      <c r="C3" s="6"/>
      <c r="D3" s="6"/>
      <c r="E3" s="6"/>
      <c r="J3" s="8"/>
      <c r="K3" s="8"/>
      <c r="L3" s="8"/>
      <c r="M3" s="8"/>
    </row>
    <row r="4" spans="2:13" ht="30.75" customHeight="1">
      <c r="B4" s="9"/>
      <c r="C4" s="10"/>
      <c r="D4" s="10"/>
      <c r="E4" s="10"/>
      <c r="F4" s="10"/>
      <c r="G4" s="10"/>
      <c r="H4" s="10"/>
      <c r="I4" s="11"/>
      <c r="J4" s="8"/>
      <c r="K4" s="8"/>
      <c r="L4" s="8"/>
      <c r="M4" s="8"/>
    </row>
    <row r="5" spans="2:13" ht="30.75" customHeight="1">
      <c r="B5" s="9"/>
      <c r="C5" s="10"/>
      <c r="D5" s="10"/>
      <c r="E5" s="10"/>
      <c r="F5" s="10"/>
      <c r="G5" s="10"/>
      <c r="H5" s="10"/>
      <c r="I5" s="11"/>
    </row>
    <row r="6" spans="2:13" ht="30.75" customHeight="1">
      <c r="B6" s="9"/>
      <c r="C6" s="11"/>
      <c r="D6" s="11"/>
      <c r="E6" s="11"/>
      <c r="F6" s="11"/>
      <c r="G6" s="11"/>
      <c r="H6" s="11"/>
      <c r="I6" s="11"/>
    </row>
    <row r="7" spans="2:13" ht="30.75" customHeight="1">
      <c r="B7" s="10"/>
      <c r="C7" s="10"/>
      <c r="D7" s="10"/>
      <c r="E7" s="10"/>
      <c r="F7" s="10"/>
      <c r="G7" s="10"/>
      <c r="H7" s="10"/>
      <c r="I7" s="10"/>
    </row>
    <row r="8" spans="2:13" ht="30.75" customHeight="1">
      <c r="B8" s="392" t="s">
        <v>610</v>
      </c>
      <c r="C8" s="392"/>
      <c r="D8" s="392"/>
      <c r="E8" s="392"/>
      <c r="F8" s="392"/>
      <c r="G8" s="392"/>
      <c r="H8" s="392"/>
      <c r="I8" s="392"/>
    </row>
    <row r="9" spans="2:13" ht="30.75" customHeight="1">
      <c r="B9" s="9"/>
      <c r="C9" s="9"/>
      <c r="D9" s="9"/>
      <c r="E9" s="9"/>
      <c r="F9" s="9"/>
      <c r="G9" s="9"/>
      <c r="H9" s="9"/>
      <c r="I9" s="9"/>
    </row>
    <row r="10" spans="2:13" ht="30.75" customHeight="1">
      <c r="B10" s="9"/>
      <c r="C10" s="10"/>
      <c r="D10" s="10"/>
      <c r="E10" s="10"/>
      <c r="F10" s="10"/>
      <c r="G10" s="10"/>
      <c r="H10" s="10"/>
      <c r="I10" s="12"/>
    </row>
    <row r="11" spans="2:13" ht="30.75" customHeight="1">
      <c r="B11" s="9"/>
      <c r="C11" s="10"/>
      <c r="D11" s="10"/>
      <c r="E11" s="10"/>
      <c r="F11" s="10"/>
      <c r="G11" s="10"/>
      <c r="H11" s="10"/>
      <c r="I11" s="9"/>
    </row>
    <row r="12" spans="2:13" ht="30.75" customHeight="1">
      <c r="B12" s="9"/>
      <c r="C12" s="10"/>
      <c r="D12" s="10"/>
      <c r="E12" s="10"/>
      <c r="F12" s="10"/>
      <c r="G12" s="10"/>
      <c r="H12" s="10"/>
      <c r="I12" s="9"/>
    </row>
    <row r="14" spans="2:13" ht="30.75" customHeight="1">
      <c r="B14" s="6"/>
      <c r="C14" s="393" t="s">
        <v>826</v>
      </c>
      <c r="D14" s="393"/>
      <c r="E14" s="393"/>
      <c r="F14" s="393"/>
      <c r="G14" s="393"/>
      <c r="H14" s="393"/>
      <c r="I14" s="6"/>
    </row>
  </sheetData>
  <mergeCells count="3">
    <mergeCell ref="G2:I2"/>
    <mergeCell ref="B8:I8"/>
    <mergeCell ref="C14:H14"/>
  </mergeCells>
  <phoneticPr fontId="75" type="noConversion"/>
  <pageMargins left="0.19" right="0.4" top="1.96" bottom="0.98" header="0.49" footer="0.49"/>
  <pageSetup scale="95"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7"/>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N71"/>
  <sheetViews>
    <sheetView topLeftCell="B1" zoomScaleSheetLayoutView="30" workbookViewId="0">
      <pane xSplit="2" topLeftCell="D1" activePane="topRight" state="frozen"/>
      <selection activeCell="E13" sqref="E13"/>
      <selection pane="topRight" activeCell="B1" sqref="B1"/>
    </sheetView>
  </sheetViews>
  <sheetFormatPr baseColWidth="10" defaultColWidth="8.83203125" defaultRowHeight="30.75" customHeight="1" x14ac:dyDescent="0"/>
  <cols>
    <col min="1" max="1" width="8.83203125" style="41"/>
    <col min="2" max="2" width="12.83203125" style="41" customWidth="1"/>
    <col min="3" max="3" width="50.83203125" style="41" customWidth="1"/>
    <col min="4" max="4" width="27.33203125" style="41" customWidth="1"/>
    <col min="5" max="5" width="26.33203125" style="41" customWidth="1"/>
    <col min="6" max="6" width="26.6640625" style="41" customWidth="1"/>
    <col min="7" max="7" width="28" style="41" customWidth="1"/>
    <col min="8" max="8" width="26.83203125" style="41" customWidth="1"/>
    <col min="9" max="9" width="27" style="41" customWidth="1"/>
    <col min="10" max="10" width="18.33203125" style="41" customWidth="1"/>
    <col min="11" max="11" width="18.5" style="41" customWidth="1"/>
    <col min="12" max="12" width="25.33203125" style="41" customWidth="1"/>
    <col min="13" max="13" width="18.1640625" style="41" customWidth="1"/>
    <col min="14" max="16384" width="8.83203125" style="41"/>
  </cols>
  <sheetData>
    <row r="1" spans="2:13" s="7" customFormat="1" ht="30.75" customHeight="1"/>
    <row r="2" spans="2:13" s="7" customFormat="1" ht="62" customHeight="1">
      <c r="B2" s="6"/>
      <c r="C2" s="6"/>
      <c r="D2" s="6"/>
      <c r="E2" s="6"/>
      <c r="F2" s="6"/>
      <c r="L2" s="413" t="s">
        <v>1165</v>
      </c>
      <c r="M2" s="413"/>
    </row>
    <row r="3" spans="2:13" s="7" customFormat="1" ht="30.75" customHeight="1">
      <c r="B3" s="6"/>
      <c r="C3" s="6"/>
      <c r="D3" s="6"/>
      <c r="E3" s="6"/>
      <c r="J3" s="98"/>
      <c r="K3" s="98"/>
      <c r="L3" s="98"/>
      <c r="M3" s="98"/>
    </row>
    <row r="5" spans="2:13" ht="51" customHeight="1">
      <c r="C5" s="128" t="s">
        <v>1014</v>
      </c>
      <c r="D5" s="128"/>
      <c r="E5" s="128"/>
      <c r="F5" s="128"/>
      <c r="G5" s="128"/>
      <c r="H5" s="128"/>
      <c r="I5" s="128"/>
      <c r="J5" s="128"/>
      <c r="K5" s="128"/>
      <c r="L5" s="128"/>
      <c r="M5" s="128"/>
    </row>
    <row r="6" spans="2:13" ht="30.75" customHeight="1">
      <c r="C6" s="183"/>
      <c r="D6" s="183"/>
      <c r="E6" s="183"/>
      <c r="F6" s="183"/>
      <c r="G6" s="183"/>
      <c r="H6" s="183"/>
      <c r="I6" s="183"/>
      <c r="J6" s="183"/>
      <c r="K6" s="183"/>
      <c r="L6" s="183"/>
      <c r="M6" s="183"/>
    </row>
    <row r="7" spans="2:13" ht="30.75" customHeight="1">
      <c r="C7" s="44"/>
      <c r="D7" s="44"/>
      <c r="E7" s="44"/>
      <c r="F7" s="44"/>
      <c r="G7" s="44"/>
      <c r="H7" s="44"/>
      <c r="I7" s="44"/>
      <c r="J7" s="44"/>
      <c r="K7" s="44"/>
      <c r="L7" s="44"/>
      <c r="M7" s="104" t="s">
        <v>590</v>
      </c>
    </row>
    <row r="8" spans="2:13" ht="30.75" customHeight="1">
      <c r="C8" s="518" t="s">
        <v>308</v>
      </c>
      <c r="D8" s="408" t="s">
        <v>1015</v>
      </c>
      <c r="E8" s="408" t="s">
        <v>608</v>
      </c>
      <c r="F8" s="408" t="s">
        <v>488</v>
      </c>
      <c r="G8" s="408"/>
      <c r="H8" s="408"/>
      <c r="I8" s="408"/>
      <c r="J8" s="408" t="s">
        <v>487</v>
      </c>
      <c r="K8" s="408"/>
      <c r="L8" s="408"/>
      <c r="M8" s="408"/>
    </row>
    <row r="9" spans="2:13" ht="30.75" customHeight="1">
      <c r="C9" s="518"/>
      <c r="D9" s="408"/>
      <c r="E9" s="408"/>
      <c r="F9" s="43" t="s">
        <v>485</v>
      </c>
      <c r="G9" s="43" t="s">
        <v>619</v>
      </c>
      <c r="H9" s="43" t="s">
        <v>486</v>
      </c>
      <c r="I9" s="43" t="s">
        <v>941</v>
      </c>
      <c r="J9" s="43" t="s">
        <v>485</v>
      </c>
      <c r="K9" s="43" t="s">
        <v>619</v>
      </c>
      <c r="L9" s="43" t="s">
        <v>486</v>
      </c>
      <c r="M9" s="43" t="s">
        <v>326</v>
      </c>
    </row>
    <row r="10" spans="2:13" ht="30.75" customHeight="1">
      <c r="C10" s="56" t="s">
        <v>475</v>
      </c>
      <c r="D10" s="46">
        <v>500</v>
      </c>
      <c r="E10" s="46">
        <v>0</v>
      </c>
      <c r="F10" s="46">
        <v>0</v>
      </c>
      <c r="G10" s="46">
        <v>0</v>
      </c>
      <c r="H10" s="46">
        <v>0</v>
      </c>
      <c r="I10" s="46">
        <v>0</v>
      </c>
      <c r="J10" s="46">
        <v>0</v>
      </c>
      <c r="K10" s="46">
        <v>0</v>
      </c>
      <c r="L10" s="43">
        <v>0</v>
      </c>
      <c r="M10" s="43">
        <v>0</v>
      </c>
    </row>
    <row r="11" spans="2:13" ht="30.75" customHeight="1">
      <c r="C11" s="56" t="s">
        <v>474</v>
      </c>
      <c r="D11" s="46">
        <v>1000</v>
      </c>
      <c r="E11" s="46">
        <v>0</v>
      </c>
      <c r="F11" s="46">
        <v>0</v>
      </c>
      <c r="G11" s="46">
        <v>0</v>
      </c>
      <c r="H11" s="46">
        <v>0</v>
      </c>
      <c r="I11" s="46">
        <v>0</v>
      </c>
      <c r="J11" s="46">
        <v>0</v>
      </c>
      <c r="K11" s="46">
        <v>0</v>
      </c>
      <c r="L11" s="43">
        <v>0</v>
      </c>
      <c r="M11" s="43">
        <v>0</v>
      </c>
    </row>
    <row r="12" spans="2:13" ht="30.75" customHeight="1">
      <c r="C12" s="56" t="s">
        <v>1016</v>
      </c>
      <c r="D12" s="46">
        <v>2800</v>
      </c>
      <c r="E12" s="46">
        <v>4300</v>
      </c>
      <c r="F12" s="46">
        <v>0</v>
      </c>
      <c r="G12" s="46">
        <v>0</v>
      </c>
      <c r="H12" s="46">
        <v>0</v>
      </c>
      <c r="I12" s="46">
        <v>0</v>
      </c>
      <c r="J12" s="46">
        <v>0</v>
      </c>
      <c r="K12" s="46">
        <v>0</v>
      </c>
      <c r="L12" s="43">
        <v>0</v>
      </c>
      <c r="M12" s="43">
        <v>0</v>
      </c>
    </row>
    <row r="13" spans="2:13" ht="30.75" customHeight="1">
      <c r="C13" s="56" t="s">
        <v>476</v>
      </c>
      <c r="D13" s="46">
        <v>0</v>
      </c>
      <c r="E13" s="46">
        <v>0</v>
      </c>
      <c r="F13" s="46">
        <v>0</v>
      </c>
      <c r="G13" s="46">
        <v>0</v>
      </c>
      <c r="H13" s="46">
        <v>0</v>
      </c>
      <c r="I13" s="46">
        <v>0</v>
      </c>
      <c r="J13" s="46">
        <v>0</v>
      </c>
      <c r="K13" s="46">
        <v>0</v>
      </c>
      <c r="L13" s="43">
        <v>0</v>
      </c>
      <c r="M13" s="43">
        <v>0</v>
      </c>
    </row>
    <row r="14" spans="2:13" ht="30.75" customHeight="1">
      <c r="C14" s="56" t="s">
        <v>452</v>
      </c>
      <c r="D14" s="46">
        <v>600</v>
      </c>
      <c r="E14" s="46">
        <v>1500</v>
      </c>
      <c r="F14" s="46">
        <v>0</v>
      </c>
      <c r="G14" s="46">
        <v>0</v>
      </c>
      <c r="H14" s="46">
        <v>0</v>
      </c>
      <c r="I14" s="46">
        <v>0</v>
      </c>
      <c r="J14" s="46">
        <v>0</v>
      </c>
      <c r="K14" s="46">
        <v>0</v>
      </c>
      <c r="L14" s="43">
        <v>0</v>
      </c>
      <c r="M14" s="43">
        <v>0</v>
      </c>
    </row>
    <row r="15" spans="2:13" ht="30.75" customHeight="1">
      <c r="C15" s="199" t="s">
        <v>344</v>
      </c>
      <c r="D15" s="46">
        <v>0</v>
      </c>
      <c r="E15" s="46">
        <v>0</v>
      </c>
      <c r="F15" s="46">
        <v>0</v>
      </c>
      <c r="G15" s="46">
        <v>0</v>
      </c>
      <c r="H15" s="46">
        <v>0</v>
      </c>
      <c r="I15" s="241">
        <v>0</v>
      </c>
      <c r="J15" s="46">
        <v>0</v>
      </c>
      <c r="K15" s="46">
        <v>0</v>
      </c>
      <c r="L15" s="46">
        <v>0</v>
      </c>
      <c r="M15" s="241">
        <v>0</v>
      </c>
    </row>
    <row r="16" spans="2:13" ht="30.75" customHeight="1">
      <c r="C16" s="199" t="s">
        <v>302</v>
      </c>
      <c r="D16" s="46">
        <v>1200</v>
      </c>
      <c r="E16" s="46">
        <v>1250</v>
      </c>
      <c r="F16" s="46">
        <v>0</v>
      </c>
      <c r="G16" s="46">
        <v>0</v>
      </c>
      <c r="H16" s="46">
        <v>0</v>
      </c>
      <c r="I16" s="46">
        <v>0</v>
      </c>
      <c r="J16" s="46">
        <v>0</v>
      </c>
      <c r="K16" s="46">
        <v>0</v>
      </c>
      <c r="L16" s="46">
        <v>0</v>
      </c>
      <c r="M16" s="46">
        <v>0</v>
      </c>
    </row>
    <row r="17" spans="3:13" ht="30.75" customHeight="1">
      <c r="C17" s="199" t="s">
        <v>303</v>
      </c>
      <c r="D17" s="46"/>
      <c r="E17" s="46"/>
      <c r="F17" s="46"/>
      <c r="G17" s="46"/>
      <c r="H17" s="46"/>
      <c r="I17" s="46"/>
      <c r="J17" s="46"/>
      <c r="K17" s="46"/>
      <c r="L17" s="46"/>
      <c r="M17" s="46"/>
    </row>
    <row r="18" spans="3:13" ht="30.75" customHeight="1">
      <c r="C18" s="199" t="s">
        <v>900</v>
      </c>
      <c r="D18" s="46">
        <v>1050</v>
      </c>
      <c r="E18" s="46">
        <v>1100</v>
      </c>
      <c r="F18" s="46">
        <v>0</v>
      </c>
      <c r="G18" s="46">
        <v>0</v>
      </c>
      <c r="H18" s="46">
        <v>0</v>
      </c>
      <c r="I18" s="46">
        <v>0</v>
      </c>
      <c r="J18" s="241">
        <v>0</v>
      </c>
      <c r="K18" s="241">
        <v>0</v>
      </c>
      <c r="L18" s="241">
        <v>0</v>
      </c>
      <c r="M18" s="241">
        <v>0</v>
      </c>
    </row>
    <row r="19" spans="3:13" ht="30.75" customHeight="1">
      <c r="C19" s="199" t="s">
        <v>901</v>
      </c>
      <c r="D19" s="46">
        <v>1400</v>
      </c>
      <c r="E19" s="46">
        <v>0</v>
      </c>
      <c r="F19" s="46">
        <v>0</v>
      </c>
      <c r="G19" s="46">
        <v>0</v>
      </c>
      <c r="H19" s="46">
        <v>0</v>
      </c>
      <c r="I19" s="46">
        <v>0</v>
      </c>
      <c r="J19" s="46">
        <v>0</v>
      </c>
      <c r="K19" s="46">
        <v>0</v>
      </c>
      <c r="L19" s="46">
        <v>0</v>
      </c>
      <c r="M19" s="46">
        <v>0</v>
      </c>
    </row>
    <row r="20" spans="3:13" ht="30.75" customHeight="1">
      <c r="C20" s="199" t="s">
        <v>902</v>
      </c>
      <c r="D20" s="46">
        <v>0</v>
      </c>
      <c r="E20" s="46">
        <v>0</v>
      </c>
      <c r="F20" s="46"/>
      <c r="G20" s="46">
        <v>0</v>
      </c>
      <c r="H20" s="46">
        <v>0</v>
      </c>
      <c r="I20" s="46">
        <v>0</v>
      </c>
      <c r="J20" s="46">
        <v>0</v>
      </c>
      <c r="K20" s="46">
        <v>0</v>
      </c>
      <c r="L20" s="46">
        <v>0</v>
      </c>
      <c r="M20" s="46">
        <v>0</v>
      </c>
    </row>
    <row r="21" spans="3:13" ht="30.75" customHeight="1">
      <c r="C21" s="199" t="s">
        <v>304</v>
      </c>
      <c r="D21" s="46">
        <v>0</v>
      </c>
      <c r="E21" s="46">
        <v>0</v>
      </c>
      <c r="F21" s="242">
        <v>0</v>
      </c>
      <c r="G21" s="46">
        <v>0</v>
      </c>
      <c r="H21" s="241">
        <v>0</v>
      </c>
      <c r="I21" s="46">
        <v>0</v>
      </c>
      <c r="J21" s="241">
        <v>0</v>
      </c>
      <c r="K21" s="241">
        <v>0</v>
      </c>
      <c r="L21" s="241">
        <v>0</v>
      </c>
      <c r="M21" s="241">
        <v>0</v>
      </c>
    </row>
    <row r="22" spans="3:13" ht="30.75" customHeight="1">
      <c r="C22" s="199" t="s">
        <v>305</v>
      </c>
      <c r="D22" s="46">
        <v>0</v>
      </c>
      <c r="E22" s="46">
        <v>0</v>
      </c>
      <c r="F22" s="241">
        <v>0</v>
      </c>
      <c r="G22" s="46">
        <v>0</v>
      </c>
      <c r="H22" s="241">
        <v>0</v>
      </c>
      <c r="I22" s="46">
        <v>0</v>
      </c>
      <c r="J22" s="241">
        <v>0</v>
      </c>
      <c r="K22" s="241">
        <v>0</v>
      </c>
      <c r="L22" s="241">
        <v>0</v>
      </c>
      <c r="M22" s="241">
        <v>0</v>
      </c>
    </row>
    <row r="23" spans="3:13" ht="30.75" customHeight="1">
      <c r="C23" s="199" t="s">
        <v>423</v>
      </c>
      <c r="D23" s="46">
        <v>0</v>
      </c>
      <c r="E23" s="46">
        <v>0</v>
      </c>
      <c r="F23" s="241">
        <v>0</v>
      </c>
      <c r="G23" s="46">
        <v>0</v>
      </c>
      <c r="H23" s="241">
        <v>0</v>
      </c>
      <c r="I23" s="46">
        <v>0</v>
      </c>
      <c r="J23" s="241">
        <v>0</v>
      </c>
      <c r="K23" s="241">
        <v>0</v>
      </c>
      <c r="L23" s="241">
        <v>0</v>
      </c>
      <c r="M23" s="241">
        <v>0</v>
      </c>
    </row>
    <row r="24" spans="3:13" ht="30.75" customHeight="1">
      <c r="C24" s="112"/>
      <c r="D24" s="122"/>
      <c r="E24" s="122"/>
      <c r="F24" s="243"/>
      <c r="G24" s="136"/>
      <c r="H24" s="243"/>
      <c r="I24" s="122"/>
      <c r="J24" s="243"/>
      <c r="K24" s="243"/>
      <c r="L24" s="243"/>
      <c r="M24" s="243"/>
    </row>
    <row r="25" spans="3:13" ht="25" customHeight="1">
      <c r="D25" s="442" t="s">
        <v>1017</v>
      </c>
      <c r="E25" s="442"/>
      <c r="F25" s="442"/>
      <c r="G25" s="442"/>
      <c r="H25" s="442"/>
      <c r="I25" s="442"/>
      <c r="J25" s="442"/>
      <c r="K25" s="442"/>
      <c r="L25" s="442"/>
      <c r="M25" s="442"/>
    </row>
    <row r="26" spans="3:13" ht="25" customHeight="1">
      <c r="D26" s="463" t="s">
        <v>1023</v>
      </c>
      <c r="E26" s="463"/>
      <c r="F26" s="463"/>
      <c r="G26" s="463"/>
      <c r="H26" s="463"/>
      <c r="I26" s="463"/>
      <c r="J26" s="463"/>
      <c r="K26" s="463"/>
      <c r="L26" s="463"/>
      <c r="M26" s="463"/>
    </row>
    <row r="27" spans="3:13" ht="25" customHeight="1">
      <c r="D27" s="222"/>
      <c r="E27" s="222"/>
      <c r="F27" s="222"/>
      <c r="G27" s="222"/>
      <c r="H27" s="222"/>
      <c r="I27" s="222"/>
      <c r="J27" s="222"/>
      <c r="K27" s="222"/>
      <c r="L27" s="222"/>
      <c r="M27" s="222"/>
    </row>
    <row r="28" spans="3:13" ht="25" customHeight="1">
      <c r="D28" s="519" t="s">
        <v>1024</v>
      </c>
      <c r="E28" s="424"/>
      <c r="F28" s="424"/>
      <c r="G28" s="424"/>
      <c r="H28" s="424"/>
      <c r="I28" s="424"/>
      <c r="J28" s="424"/>
      <c r="K28" s="424"/>
      <c r="L28" s="424"/>
      <c r="M28" s="424"/>
    </row>
    <row r="29" spans="3:13" ht="25" customHeight="1">
      <c r="D29" s="479" t="s">
        <v>1025</v>
      </c>
      <c r="E29" s="424"/>
      <c r="F29" s="424"/>
      <c r="G29" s="424"/>
      <c r="H29" s="424"/>
      <c r="I29" s="424"/>
      <c r="J29" s="424"/>
      <c r="K29" s="424"/>
      <c r="L29" s="424"/>
      <c r="M29" s="424"/>
    </row>
    <row r="30" spans="3:13" ht="24.75" customHeight="1"/>
    <row r="31" spans="3:13" ht="50" customHeight="1">
      <c r="C31" s="128" t="s">
        <v>1018</v>
      </c>
      <c r="D31" s="128"/>
      <c r="E31" s="128"/>
      <c r="F31" s="128"/>
      <c r="G31" s="128"/>
      <c r="H31" s="128"/>
      <c r="I31" s="128"/>
      <c r="J31" s="128"/>
      <c r="K31" s="128"/>
    </row>
    <row r="32" spans="3:13" ht="30" customHeight="1">
      <c r="C32" s="44"/>
      <c r="F32" s="44"/>
      <c r="G32" s="44"/>
      <c r="H32" s="44"/>
      <c r="I32" s="44"/>
      <c r="J32" s="44"/>
      <c r="L32" s="44"/>
      <c r="M32" s="44"/>
    </row>
    <row r="33" spans="3:13" ht="30.75" customHeight="1">
      <c r="C33" s="44"/>
      <c r="F33" s="44"/>
      <c r="G33" s="44"/>
      <c r="H33" s="44"/>
      <c r="I33" s="44"/>
      <c r="J33" s="44"/>
      <c r="K33" s="104" t="s">
        <v>590</v>
      </c>
      <c r="L33" s="44"/>
      <c r="M33" s="44"/>
    </row>
    <row r="34" spans="3:13" ht="50" customHeight="1">
      <c r="C34" s="349" t="s">
        <v>308</v>
      </c>
      <c r="D34" s="94" t="s">
        <v>371</v>
      </c>
      <c r="E34" s="94" t="s">
        <v>372</v>
      </c>
      <c r="F34" s="94" t="s">
        <v>1019</v>
      </c>
      <c r="G34" s="94" t="s">
        <v>400</v>
      </c>
      <c r="H34" s="408" t="s">
        <v>1020</v>
      </c>
      <c r="I34" s="408"/>
      <c r="J34" s="408"/>
      <c r="K34" s="408"/>
    </row>
    <row r="35" spans="3:13" ht="39.75" customHeight="1">
      <c r="C35" s="56" t="s">
        <v>475</v>
      </c>
      <c r="D35" s="85" t="s">
        <v>649</v>
      </c>
      <c r="E35" s="85" t="s">
        <v>649</v>
      </c>
      <c r="F35" s="85" t="s">
        <v>649</v>
      </c>
      <c r="G35" s="85" t="s">
        <v>649</v>
      </c>
      <c r="H35" s="515">
        <v>0</v>
      </c>
      <c r="I35" s="515"/>
      <c r="J35" s="515"/>
      <c r="K35" s="515"/>
    </row>
    <row r="36" spans="3:13" ht="30.75" customHeight="1">
      <c r="C36" s="56" t="s">
        <v>474</v>
      </c>
      <c r="D36" s="85" t="s">
        <v>649</v>
      </c>
      <c r="E36" s="85" t="s">
        <v>649</v>
      </c>
      <c r="F36" s="85" t="s">
        <v>649</v>
      </c>
      <c r="G36" s="85" t="s">
        <v>649</v>
      </c>
      <c r="H36" s="515">
        <v>0</v>
      </c>
      <c r="I36" s="515"/>
      <c r="J36" s="515"/>
      <c r="K36" s="515"/>
    </row>
    <row r="37" spans="3:13" ht="30.75" customHeight="1">
      <c r="C37" s="56" t="s">
        <v>477</v>
      </c>
      <c r="D37" s="85">
        <v>8542280021.25</v>
      </c>
      <c r="E37" s="85">
        <v>10392737500</v>
      </c>
      <c r="F37" s="85" t="s">
        <v>649</v>
      </c>
      <c r="G37" s="85" t="s">
        <v>649</v>
      </c>
      <c r="H37" s="515">
        <v>0</v>
      </c>
      <c r="I37" s="515"/>
      <c r="J37" s="515"/>
      <c r="K37" s="515"/>
    </row>
    <row r="38" spans="3:13" ht="30.75" customHeight="1">
      <c r="C38" s="56" t="s">
        <v>476</v>
      </c>
      <c r="D38" s="85">
        <v>0</v>
      </c>
      <c r="E38" s="85">
        <v>0</v>
      </c>
      <c r="F38" s="85">
        <v>0</v>
      </c>
      <c r="G38" s="85">
        <v>0</v>
      </c>
      <c r="H38" s="515">
        <v>0</v>
      </c>
      <c r="I38" s="515"/>
      <c r="J38" s="515"/>
      <c r="K38" s="515"/>
    </row>
    <row r="39" spans="3:13" ht="30.75" customHeight="1">
      <c r="C39" s="56" t="s">
        <v>452</v>
      </c>
      <c r="D39" s="85" t="s">
        <v>649</v>
      </c>
      <c r="E39" s="85" t="s">
        <v>649</v>
      </c>
      <c r="F39" s="85" t="s">
        <v>649</v>
      </c>
      <c r="G39" s="85" t="s">
        <v>649</v>
      </c>
      <c r="H39" s="515">
        <v>0</v>
      </c>
      <c r="I39" s="515"/>
      <c r="J39" s="515"/>
      <c r="K39" s="515"/>
    </row>
    <row r="40" spans="3:13" ht="30.75" customHeight="1">
      <c r="C40" s="199" t="s">
        <v>344</v>
      </c>
      <c r="D40" s="85">
        <v>0</v>
      </c>
      <c r="E40" s="85">
        <v>0</v>
      </c>
      <c r="F40" s="85">
        <v>0</v>
      </c>
      <c r="G40" s="85">
        <v>0</v>
      </c>
      <c r="H40" s="515">
        <v>0</v>
      </c>
      <c r="I40" s="515"/>
      <c r="J40" s="515"/>
      <c r="K40" s="515"/>
    </row>
    <row r="41" spans="3:13" ht="30.75" customHeight="1">
      <c r="C41" s="199" t="s">
        <v>302</v>
      </c>
      <c r="D41" s="120">
        <v>786715100</v>
      </c>
      <c r="E41" s="120">
        <v>958685000</v>
      </c>
      <c r="F41" s="120" t="s">
        <v>649</v>
      </c>
      <c r="G41" s="120" t="s">
        <v>649</v>
      </c>
      <c r="H41" s="515">
        <v>0</v>
      </c>
      <c r="I41" s="515"/>
      <c r="J41" s="515"/>
      <c r="K41" s="515"/>
    </row>
    <row r="42" spans="3:13" ht="30.75" customHeight="1">
      <c r="C42" s="199" t="s">
        <v>303</v>
      </c>
      <c r="D42" s="85"/>
      <c r="E42" s="85"/>
      <c r="F42" s="85"/>
      <c r="G42" s="85"/>
      <c r="H42" s="520"/>
      <c r="I42" s="520"/>
      <c r="J42" s="520"/>
      <c r="K42" s="520"/>
    </row>
    <row r="43" spans="3:13" ht="30.75" customHeight="1">
      <c r="C43" s="199" t="s">
        <v>900</v>
      </c>
      <c r="D43" s="267">
        <v>2660142189.3975</v>
      </c>
      <c r="E43" s="267">
        <v>2953101131.8875003</v>
      </c>
      <c r="F43" s="120" t="s">
        <v>649</v>
      </c>
      <c r="G43" s="120" t="s">
        <v>649</v>
      </c>
      <c r="H43" s="517">
        <v>0</v>
      </c>
      <c r="I43" s="517"/>
      <c r="J43" s="517"/>
      <c r="K43" s="517"/>
    </row>
    <row r="44" spans="3:13" ht="30.75" customHeight="1">
      <c r="C44" s="199" t="s">
        <v>901</v>
      </c>
      <c r="D44" s="120">
        <v>621795027</v>
      </c>
      <c r="E44" s="120">
        <v>1592312400</v>
      </c>
      <c r="F44" s="120" t="s">
        <v>649</v>
      </c>
      <c r="G44" s="120" t="s">
        <v>649</v>
      </c>
      <c r="H44" s="515">
        <v>0</v>
      </c>
      <c r="I44" s="515"/>
      <c r="J44" s="515"/>
      <c r="K44" s="515"/>
    </row>
    <row r="45" spans="3:13" ht="30.75" customHeight="1">
      <c r="C45" s="199" t="s">
        <v>902</v>
      </c>
      <c r="D45" s="120">
        <v>0</v>
      </c>
      <c r="E45" s="120">
        <v>0</v>
      </c>
      <c r="F45" s="120">
        <v>0</v>
      </c>
      <c r="G45" s="120">
        <v>0</v>
      </c>
      <c r="H45" s="515">
        <v>0</v>
      </c>
      <c r="I45" s="515"/>
      <c r="J45" s="515"/>
      <c r="K45" s="515"/>
    </row>
    <row r="46" spans="3:13" ht="30.75" customHeight="1">
      <c r="C46" s="199" t="s">
        <v>304</v>
      </c>
      <c r="D46" s="120">
        <v>0</v>
      </c>
      <c r="E46" s="120">
        <v>0</v>
      </c>
      <c r="F46" s="120">
        <v>0</v>
      </c>
      <c r="G46" s="120">
        <v>0</v>
      </c>
      <c r="H46" s="515">
        <v>0</v>
      </c>
      <c r="I46" s="515"/>
      <c r="J46" s="515"/>
      <c r="K46" s="515"/>
    </row>
    <row r="47" spans="3:13" ht="30.75" customHeight="1">
      <c r="C47" s="199" t="s">
        <v>305</v>
      </c>
      <c r="D47" s="120">
        <v>0</v>
      </c>
      <c r="E47" s="120">
        <v>0</v>
      </c>
      <c r="F47" s="120">
        <v>0</v>
      </c>
      <c r="G47" s="120">
        <v>0</v>
      </c>
      <c r="H47" s="515">
        <v>0</v>
      </c>
      <c r="I47" s="515"/>
      <c r="J47" s="515"/>
      <c r="K47" s="515"/>
    </row>
    <row r="48" spans="3:13" ht="30.75" customHeight="1">
      <c r="C48" s="199" t="s">
        <v>423</v>
      </c>
      <c r="D48" s="120">
        <v>0</v>
      </c>
      <c r="E48" s="120">
        <v>0</v>
      </c>
      <c r="F48" s="120">
        <v>0</v>
      </c>
      <c r="G48" s="120">
        <v>0</v>
      </c>
      <c r="H48" s="515">
        <v>0</v>
      </c>
      <c r="I48" s="515"/>
      <c r="J48" s="515"/>
      <c r="K48" s="515"/>
    </row>
    <row r="49" spans="3:13" ht="30.75" customHeight="1">
      <c r="C49" s="146" t="s">
        <v>311</v>
      </c>
      <c r="D49" s="189">
        <v>12610932337.647499</v>
      </c>
      <c r="E49" s="189">
        <v>15896836031.887501</v>
      </c>
      <c r="F49" s="84"/>
      <c r="G49" s="84"/>
      <c r="H49" s="516"/>
      <c r="I49" s="516"/>
      <c r="J49" s="516"/>
      <c r="K49" s="516"/>
    </row>
    <row r="50" spans="3:13" ht="30.75" customHeight="1">
      <c r="C50" s="245"/>
      <c r="D50" s="92"/>
      <c r="E50" s="92"/>
      <c r="F50" s="91"/>
      <c r="G50" s="91"/>
      <c r="H50" s="111"/>
      <c r="I50" s="111"/>
      <c r="J50" s="111"/>
      <c r="K50" s="111"/>
    </row>
    <row r="51" spans="3:13" ht="25" customHeight="1">
      <c r="D51" s="428" t="s">
        <v>1021</v>
      </c>
      <c r="E51" s="428"/>
      <c r="F51" s="428"/>
      <c r="G51" s="428"/>
      <c r="H51" s="428"/>
      <c r="I51" s="428"/>
      <c r="J51" s="428"/>
      <c r="K51" s="428"/>
    </row>
    <row r="52" spans="3:13" ht="25" customHeight="1">
      <c r="D52" s="473" t="s">
        <v>1022</v>
      </c>
      <c r="E52" s="473"/>
      <c r="F52" s="473"/>
      <c r="G52" s="473"/>
      <c r="H52" s="473"/>
      <c r="I52" s="473"/>
      <c r="J52" s="473"/>
      <c r="K52" s="473"/>
      <c r="L52" s="217"/>
      <c r="M52" s="44"/>
    </row>
    <row r="53" spans="3:13" ht="25" customHeight="1">
      <c r="D53" s="184"/>
      <c r="E53" s="184"/>
      <c r="F53" s="184"/>
      <c r="G53" s="184"/>
      <c r="H53" s="184"/>
      <c r="I53" s="184"/>
      <c r="J53" s="184"/>
      <c r="K53" s="184"/>
    </row>
    <row r="54" spans="3:13" ht="25" customHeight="1">
      <c r="D54" s="479" t="s">
        <v>1026</v>
      </c>
      <c r="E54" s="424"/>
      <c r="F54" s="424"/>
      <c r="G54" s="424"/>
      <c r="H54" s="424"/>
      <c r="I54" s="424"/>
      <c r="J54" s="424"/>
      <c r="K54" s="424"/>
      <c r="L54" s="6"/>
    </row>
    <row r="55" spans="3:13" ht="30" customHeight="1">
      <c r="D55" s="307"/>
      <c r="E55" s="296"/>
      <c r="F55" s="296"/>
      <c r="G55" s="296"/>
      <c r="H55" s="296"/>
      <c r="I55" s="296"/>
      <c r="J55" s="296"/>
      <c r="K55" s="296"/>
      <c r="L55" s="6"/>
    </row>
    <row r="56" spans="3:13" ht="60" customHeight="1">
      <c r="C56" s="513" t="s">
        <v>59</v>
      </c>
      <c r="D56" s="513"/>
      <c r="E56" s="513"/>
      <c r="F56" s="513"/>
      <c r="G56" s="513"/>
      <c r="H56" s="513"/>
      <c r="I56" s="513"/>
      <c r="J56" s="513"/>
      <c r="K56" s="513"/>
      <c r="L56" s="6"/>
    </row>
    <row r="57" spans="3:13" ht="30" customHeight="1">
      <c r="C57" s="514"/>
      <c r="D57" s="514"/>
      <c r="E57" s="514"/>
      <c r="F57" s="514"/>
      <c r="G57" s="514"/>
      <c r="H57" s="514"/>
      <c r="I57" s="514"/>
      <c r="J57" s="514"/>
      <c r="K57" s="514"/>
      <c r="L57" s="6"/>
    </row>
    <row r="58" spans="3:13" ht="50" customHeight="1">
      <c r="C58" s="430" t="s">
        <v>1143</v>
      </c>
      <c r="D58" s="430"/>
      <c r="E58" s="430"/>
      <c r="F58" s="430"/>
      <c r="G58" s="430"/>
      <c r="H58" s="430"/>
      <c r="I58" s="430"/>
      <c r="J58" s="430"/>
      <c r="K58" s="430"/>
      <c r="L58" s="6"/>
    </row>
    <row r="59" spans="3:13" ht="30" customHeight="1">
      <c r="C59" s="288"/>
      <c r="D59" s="288"/>
      <c r="E59" s="288"/>
      <c r="F59" s="288"/>
      <c r="G59" s="288"/>
      <c r="H59" s="288"/>
      <c r="I59" s="288"/>
      <c r="J59" s="288"/>
      <c r="K59" s="288"/>
      <c r="L59" s="6"/>
    </row>
    <row r="60" spans="3:13" ht="30" customHeight="1">
      <c r="C60" s="437" t="s">
        <v>159</v>
      </c>
      <c r="D60" s="437"/>
      <c r="E60" s="437"/>
      <c r="F60" s="437"/>
      <c r="G60" s="437"/>
      <c r="H60" s="437"/>
      <c r="I60" s="437"/>
      <c r="J60" s="437"/>
      <c r="K60" s="437"/>
      <c r="L60" s="103"/>
      <c r="M60" s="103"/>
    </row>
    <row r="61" spans="3:13" ht="30" customHeight="1">
      <c r="C61" s="437" t="s">
        <v>88</v>
      </c>
      <c r="D61" s="437"/>
      <c r="E61" s="437"/>
      <c r="F61" s="437"/>
      <c r="G61" s="437"/>
      <c r="H61" s="437"/>
      <c r="I61" s="437"/>
      <c r="J61" s="437"/>
      <c r="K61" s="437"/>
      <c r="L61" s="6"/>
    </row>
    <row r="62" spans="3:13" ht="30" customHeight="1">
      <c r="C62" s="112"/>
      <c r="D62" s="112"/>
      <c r="E62" s="112"/>
      <c r="F62" s="112"/>
      <c r="G62" s="112"/>
      <c r="H62" s="112"/>
      <c r="I62" s="112"/>
      <c r="J62" s="112"/>
      <c r="K62" s="112"/>
      <c r="L62" s="6"/>
    </row>
    <row r="63" spans="3:13" ht="30" customHeight="1">
      <c r="C63" s="146" t="s">
        <v>90</v>
      </c>
      <c r="D63" s="314">
        <v>25</v>
      </c>
      <c r="E63" s="296"/>
      <c r="F63" s="296"/>
      <c r="G63" s="296"/>
      <c r="H63" s="296"/>
      <c r="I63" s="296"/>
      <c r="J63" s="296"/>
      <c r="L63" s="6"/>
    </row>
    <row r="64" spans="3:13" ht="30" customHeight="1">
      <c r="C64" s="146" t="s">
        <v>91</v>
      </c>
      <c r="D64" s="314">
        <v>8500</v>
      </c>
      <c r="E64" s="296"/>
      <c r="F64" s="296"/>
      <c r="G64" s="296"/>
      <c r="H64" s="296"/>
      <c r="I64" s="296"/>
      <c r="J64" s="296"/>
      <c r="L64" s="6"/>
    </row>
    <row r="65" spans="1:14" ht="30" customHeight="1">
      <c r="C65" s="146" t="s">
        <v>89</v>
      </c>
      <c r="D65" s="314">
        <v>212500</v>
      </c>
      <c r="E65" s="296"/>
      <c r="F65" s="296"/>
      <c r="G65" s="296"/>
      <c r="H65" s="296"/>
      <c r="I65" s="296"/>
      <c r="J65" s="296"/>
      <c r="L65" s="6"/>
    </row>
    <row r="66" spans="1:14" s="59" customFormat="1" ht="30" customHeight="1">
      <c r="A66" s="2"/>
    </row>
    <row r="67" spans="1:14" s="59" customFormat="1" ht="30" customHeight="1">
      <c r="C67" s="342" t="s">
        <v>1118</v>
      </c>
      <c r="D67" s="41"/>
      <c r="E67" s="41"/>
      <c r="F67" s="41"/>
      <c r="K67" s="342" t="s">
        <v>1119</v>
      </c>
      <c r="L67" s="342"/>
    </row>
    <row r="68" spans="1:14" s="59" customFormat="1" ht="30.75" customHeight="1">
      <c r="B68" s="41"/>
      <c r="C68" s="41"/>
      <c r="D68" s="41"/>
      <c r="E68" s="41"/>
      <c r="F68" s="41"/>
      <c r="G68" s="41"/>
      <c r="H68" s="41"/>
      <c r="I68" s="41"/>
    </row>
    <row r="69" spans="1:14" s="59" customFormat="1" ht="50" customHeight="1">
      <c r="C69" s="421" t="s">
        <v>830</v>
      </c>
      <c r="D69" s="421"/>
      <c r="E69" s="421"/>
      <c r="F69" s="421"/>
      <c r="G69" s="421"/>
      <c r="H69" s="421"/>
      <c r="I69" s="421"/>
      <c r="J69" s="421"/>
      <c r="K69" s="421"/>
    </row>
    <row r="70" spans="1:14" ht="30.75" customHeight="1">
      <c r="L70" s="97"/>
      <c r="M70" s="97"/>
    </row>
    <row r="71" spans="1:14" ht="50" customHeight="1">
      <c r="N71" s="97"/>
    </row>
  </sheetData>
  <mergeCells count="35">
    <mergeCell ref="C60:K60"/>
    <mergeCell ref="C61:K61"/>
    <mergeCell ref="C69:K69"/>
    <mergeCell ref="D25:M25"/>
    <mergeCell ref="D26:M26"/>
    <mergeCell ref="D28:M28"/>
    <mergeCell ref="D29:M29"/>
    <mergeCell ref="H34:K34"/>
    <mergeCell ref="H35:K35"/>
    <mergeCell ref="H36:K36"/>
    <mergeCell ref="H37:K37"/>
    <mergeCell ref="H38:K38"/>
    <mergeCell ref="H39:K39"/>
    <mergeCell ref="H40:K40"/>
    <mergeCell ref="H41:K41"/>
    <mergeCell ref="H42:K42"/>
    <mergeCell ref="L2:M2"/>
    <mergeCell ref="C8:C9"/>
    <mergeCell ref="D8:D9"/>
    <mergeCell ref="E8:E9"/>
    <mergeCell ref="F8:I8"/>
    <mergeCell ref="J8:M8"/>
    <mergeCell ref="H43:K43"/>
    <mergeCell ref="H44:K44"/>
    <mergeCell ref="H45:K45"/>
    <mergeCell ref="H46:K46"/>
    <mergeCell ref="H47:K47"/>
    <mergeCell ref="C56:K56"/>
    <mergeCell ref="C57:K57"/>
    <mergeCell ref="C58:K58"/>
    <mergeCell ref="H48:K48"/>
    <mergeCell ref="H49:K49"/>
    <mergeCell ref="D51:K51"/>
    <mergeCell ref="D52:K52"/>
    <mergeCell ref="D54:K54"/>
  </mergeCells>
  <phoneticPr fontId="75" type="noConversion"/>
  <hyperlinks>
    <hyperlink ref="C69" location="'lista de datos'!A1" display="Volver al índice"/>
    <hyperlink ref="K67" location="infraestructura!A1" display="Siguiente   "/>
    <hyperlink ref="L67" location="infraestructura!A1" display="infraestructura!A1"/>
    <hyperlink ref="C67" location="'datos generales'!A1" display=" Atrás "/>
    <hyperlink ref="C69:H69" location="'lista de datos '!A1" display="Volver al índice"/>
    <hyperlink ref="C67" location="'oferta tp publico '!A1" display="  Atrás "/>
    <hyperlink ref="K67:L67" location="'energía '!A1" display="Siguiente   "/>
  </hyperlinks>
  <pageMargins left="0.19" right="0.4" top="1.96" bottom="0.98" header="0.49" footer="0.49"/>
  <pageSetup scale="38" fitToHeight="2" pageOrder="overThenDown" orientation="landscape" horizontalDpi="4294967292" verticalDpi="4294967292"/>
  <headerFooter>
    <oddHeader>&amp;L&amp;K000000&amp;G&amp;R&amp;"Roboto Medium,Normal"&amp;11&amp;K155E89Observatorio de Movilidad Urbana</oddHeader>
  </headerFooter>
  <rowBreaks count="1" manualBreakCount="1">
    <brk id="30" min="1" max="13" man="1"/>
  </rowBreaks>
  <drawing r:id="rId1"/>
  <legacyDrawingHF r:id="rId2"/>
  <extLst>
    <ext xmlns:mx="http://schemas.microsoft.com/office/mac/excel/2008/main" uri="{64002731-A6B0-56B0-2670-7721B7C09600}">
      <mx:PLV Mode="0" OnePage="0" WScale="39"/>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P71"/>
  <sheetViews>
    <sheetView zoomScaleSheetLayoutView="50" workbookViewId="0"/>
  </sheetViews>
  <sheetFormatPr baseColWidth="10" defaultColWidth="8.83203125" defaultRowHeight="30.75" customHeight="1" x14ac:dyDescent="0"/>
  <cols>
    <col min="1" max="1" width="12.83203125" style="41" customWidth="1"/>
    <col min="2" max="2" width="44.1640625" style="41" customWidth="1"/>
    <col min="3" max="4" width="21.83203125" style="41" customWidth="1"/>
    <col min="5" max="5" width="31" style="41" customWidth="1"/>
    <col min="6" max="9" width="21.83203125" style="41" customWidth="1"/>
    <col min="10" max="10" width="8.83203125" style="41"/>
    <col min="11" max="11" width="8.83203125" style="41" customWidth="1"/>
    <col min="12" max="16384" width="8.83203125" style="41"/>
  </cols>
  <sheetData>
    <row r="1" spans="1:16" s="7" customFormat="1" ht="30.75" customHeight="1"/>
    <row r="2" spans="1:16" s="7" customFormat="1" ht="62" customHeight="1">
      <c r="B2" s="6"/>
      <c r="C2" s="6"/>
      <c r="D2" s="6"/>
      <c r="F2" s="246"/>
      <c r="H2" s="413" t="s">
        <v>1165</v>
      </c>
      <c r="I2" s="413"/>
    </row>
    <row r="3" spans="1:16" s="7" customFormat="1" ht="30.75" customHeight="1">
      <c r="B3" s="6"/>
      <c r="C3" s="6"/>
      <c r="D3" s="6"/>
      <c r="E3" s="6"/>
      <c r="J3" s="98"/>
      <c r="K3" s="98"/>
      <c r="L3" s="98"/>
      <c r="M3" s="98"/>
    </row>
    <row r="5" spans="1:16" ht="50" customHeight="1">
      <c r="B5" s="128" t="s">
        <v>1027</v>
      </c>
      <c r="C5" s="128"/>
      <c r="D5" s="128"/>
      <c r="E5" s="128"/>
      <c r="F5" s="128"/>
      <c r="G5" s="128"/>
      <c r="H5" s="128"/>
      <c r="I5" s="128"/>
      <c r="J5" s="6"/>
      <c r="K5" s="6"/>
      <c r="L5" s="6"/>
      <c r="M5" s="6"/>
      <c r="N5" s="6"/>
      <c r="O5" s="6"/>
      <c r="P5" s="6"/>
    </row>
    <row r="6" spans="1:16" ht="30.75" customHeight="1">
      <c r="B6" s="44"/>
      <c r="C6" s="44"/>
      <c r="D6" s="44"/>
      <c r="E6" s="44"/>
      <c r="F6" s="44"/>
      <c r="G6" s="44"/>
      <c r="H6" s="44"/>
      <c r="J6" s="6"/>
      <c r="K6" s="6"/>
      <c r="L6" s="6"/>
      <c r="M6" s="6"/>
      <c r="N6" s="6"/>
      <c r="O6" s="6"/>
      <c r="P6" s="6"/>
    </row>
    <row r="7" spans="1:16" ht="30.75" customHeight="1">
      <c r="B7" s="44"/>
      <c r="C7" s="44"/>
      <c r="D7" s="44"/>
      <c r="E7" s="44"/>
      <c r="F7" s="44"/>
      <c r="G7" s="44"/>
      <c r="H7" s="44"/>
      <c r="I7" s="76" t="s">
        <v>590</v>
      </c>
      <c r="J7" s="6"/>
      <c r="K7" s="6"/>
      <c r="L7" s="6"/>
      <c r="M7" s="6"/>
      <c r="N7" s="6"/>
      <c r="O7" s="6"/>
      <c r="P7" s="6"/>
    </row>
    <row r="8" spans="1:16" ht="30.75" customHeight="1">
      <c r="A8" s="6"/>
      <c r="B8" s="518" t="s">
        <v>342</v>
      </c>
      <c r="C8" s="45" t="s">
        <v>313</v>
      </c>
      <c r="D8" s="45" t="s">
        <v>401</v>
      </c>
      <c r="E8" s="45" t="s">
        <v>315</v>
      </c>
      <c r="F8" s="45" t="s">
        <v>444</v>
      </c>
      <c r="G8" s="45" t="s">
        <v>445</v>
      </c>
      <c r="H8" s="45" t="s">
        <v>316</v>
      </c>
      <c r="I8" s="487" t="s">
        <v>1028</v>
      </c>
      <c r="J8" s="136"/>
      <c r="K8" s="122"/>
      <c r="L8" s="136"/>
      <c r="M8" s="136"/>
      <c r="N8" s="136"/>
      <c r="O8" s="136"/>
      <c r="P8" s="6"/>
    </row>
    <row r="9" spans="1:16" ht="30.75" customHeight="1">
      <c r="A9" s="6"/>
      <c r="B9" s="518"/>
      <c r="C9" s="46" t="s">
        <v>314</v>
      </c>
      <c r="D9" s="46" t="s">
        <v>314</v>
      </c>
      <c r="E9" s="46" t="s">
        <v>314</v>
      </c>
      <c r="F9" s="46" t="s">
        <v>386</v>
      </c>
      <c r="G9" s="46" t="s">
        <v>386</v>
      </c>
      <c r="H9" s="46" t="s">
        <v>317</v>
      </c>
      <c r="I9" s="487"/>
    </row>
    <row r="10" spans="1:16" ht="30.75" customHeight="1">
      <c r="A10" s="6"/>
      <c r="B10" s="199" t="s">
        <v>442</v>
      </c>
      <c r="C10" s="43">
        <v>0.1188886</v>
      </c>
      <c r="D10" s="43">
        <v>0</v>
      </c>
      <c r="E10" s="43">
        <v>0.11873939999999999</v>
      </c>
      <c r="F10" s="43">
        <v>0</v>
      </c>
      <c r="G10" s="81">
        <v>0.12620000000000001</v>
      </c>
      <c r="H10" s="46">
        <v>0</v>
      </c>
      <c r="I10" s="43">
        <v>0</v>
      </c>
    </row>
    <row r="11" spans="1:16" ht="30.75" customHeight="1">
      <c r="A11" s="6"/>
      <c r="B11" s="199" t="s">
        <v>443</v>
      </c>
      <c r="C11" s="43">
        <v>1.9120499999999999E-2</v>
      </c>
      <c r="D11" s="43">
        <v>0</v>
      </c>
      <c r="E11" s="43">
        <v>0</v>
      </c>
      <c r="F11" s="43">
        <v>0</v>
      </c>
      <c r="G11" s="43">
        <v>0</v>
      </c>
      <c r="H11" s="46">
        <v>0</v>
      </c>
      <c r="I11" s="43">
        <v>0</v>
      </c>
      <c r="K11" s="117"/>
    </row>
    <row r="12" spans="1:16" ht="30.75" customHeight="1">
      <c r="A12" s="6"/>
      <c r="B12" s="199" t="s">
        <v>463</v>
      </c>
      <c r="C12" s="43">
        <v>0.13324220000000001</v>
      </c>
      <c r="D12" s="43">
        <v>0</v>
      </c>
      <c r="E12" s="46">
        <v>0.13310169999999999</v>
      </c>
      <c r="F12" s="43">
        <v>0</v>
      </c>
      <c r="G12" s="46">
        <v>0.15770000000000001</v>
      </c>
      <c r="H12" s="46">
        <v>0</v>
      </c>
      <c r="I12" s="43">
        <v>0</v>
      </c>
    </row>
    <row r="13" spans="1:16" ht="30.75" customHeight="1">
      <c r="A13" s="6"/>
      <c r="B13" s="199" t="s">
        <v>409</v>
      </c>
      <c r="C13" s="46">
        <v>1.9120499999999999E-2</v>
      </c>
      <c r="D13" s="43">
        <v>0</v>
      </c>
      <c r="E13" s="46">
        <v>0</v>
      </c>
      <c r="F13" s="43">
        <v>0</v>
      </c>
      <c r="G13" s="46">
        <v>0</v>
      </c>
      <c r="H13" s="46">
        <v>0</v>
      </c>
      <c r="I13" s="43">
        <v>0</v>
      </c>
    </row>
    <row r="14" spans="1:16" ht="30.75" customHeight="1">
      <c r="A14" s="6"/>
      <c r="B14" s="199" t="s">
        <v>495</v>
      </c>
      <c r="C14" s="46">
        <v>0</v>
      </c>
      <c r="D14" s="43">
        <v>0</v>
      </c>
      <c r="E14" s="46">
        <v>0</v>
      </c>
      <c r="F14" s="43">
        <v>0</v>
      </c>
      <c r="G14" s="46">
        <v>0</v>
      </c>
      <c r="H14" s="46">
        <v>0</v>
      </c>
      <c r="I14" s="43">
        <v>0</v>
      </c>
    </row>
    <row r="15" spans="1:16" ht="30.75" customHeight="1">
      <c r="A15" s="6"/>
      <c r="B15" s="199" t="s">
        <v>407</v>
      </c>
      <c r="C15" s="46">
        <v>0.19402420000000001</v>
      </c>
      <c r="D15" s="43">
        <v>0</v>
      </c>
      <c r="E15" s="46">
        <v>0</v>
      </c>
      <c r="F15" s="43">
        <v>0</v>
      </c>
      <c r="G15" s="46">
        <v>0</v>
      </c>
      <c r="H15" s="46">
        <v>0</v>
      </c>
      <c r="I15" s="43">
        <v>0</v>
      </c>
    </row>
    <row r="16" spans="1:16" ht="30.75" customHeight="1">
      <c r="A16" s="6"/>
      <c r="B16" s="199" t="s">
        <v>422</v>
      </c>
      <c r="C16" s="43">
        <v>0</v>
      </c>
      <c r="D16" s="43">
        <v>0</v>
      </c>
      <c r="E16" s="43">
        <v>0</v>
      </c>
      <c r="F16" s="43">
        <v>0</v>
      </c>
      <c r="G16" s="46">
        <v>0</v>
      </c>
      <c r="H16" s="46">
        <v>0</v>
      </c>
      <c r="I16" s="43">
        <v>0</v>
      </c>
    </row>
    <row r="17" spans="1:11" ht="30.75" customHeight="1">
      <c r="A17" s="6"/>
      <c r="B17" s="199" t="s">
        <v>285</v>
      </c>
      <c r="C17" s="81">
        <v>0.1977749</v>
      </c>
      <c r="D17" s="81">
        <v>0</v>
      </c>
      <c r="E17" s="81">
        <v>0.19562850000000001</v>
      </c>
      <c r="F17" s="81">
        <v>0</v>
      </c>
      <c r="G17" s="81">
        <v>0.1721</v>
      </c>
      <c r="H17" s="81">
        <v>0</v>
      </c>
      <c r="I17" s="81">
        <v>0</v>
      </c>
    </row>
    <row r="18" spans="1:11" ht="30.75" customHeight="1">
      <c r="A18" s="6"/>
      <c r="B18" s="199" t="s">
        <v>429</v>
      </c>
      <c r="C18" s="144"/>
      <c r="D18" s="144"/>
      <c r="E18" s="144"/>
      <c r="F18" s="144"/>
      <c r="G18" s="144"/>
      <c r="H18" s="144"/>
      <c r="I18" s="144"/>
    </row>
    <row r="19" spans="1:11" ht="30.75" customHeight="1">
      <c r="A19" s="6"/>
      <c r="B19" s="143" t="s">
        <v>985</v>
      </c>
      <c r="C19" s="46">
        <v>0.53240670000000001</v>
      </c>
      <c r="D19" s="43">
        <v>0</v>
      </c>
      <c r="E19" s="46">
        <v>0.40879179999999998</v>
      </c>
      <c r="F19" s="43">
        <v>0</v>
      </c>
      <c r="G19" s="46">
        <v>0.43019999999999997</v>
      </c>
      <c r="H19" s="46">
        <v>0</v>
      </c>
      <c r="I19" s="43">
        <v>0</v>
      </c>
    </row>
    <row r="20" spans="1:11" ht="30.75" customHeight="1">
      <c r="A20" s="6"/>
      <c r="B20" s="143" t="s">
        <v>987</v>
      </c>
      <c r="C20" s="46">
        <v>0</v>
      </c>
      <c r="D20" s="43">
        <v>0</v>
      </c>
      <c r="E20" s="46">
        <v>0.70100220000000002</v>
      </c>
      <c r="F20" s="43">
        <v>0</v>
      </c>
      <c r="G20" s="46">
        <v>0</v>
      </c>
      <c r="H20" s="46">
        <v>0</v>
      </c>
      <c r="I20" s="43">
        <v>0</v>
      </c>
    </row>
    <row r="21" spans="1:11" ht="30.75" customHeight="1">
      <c r="A21" s="6"/>
      <c r="B21" s="143" t="s">
        <v>988</v>
      </c>
      <c r="C21" s="43">
        <v>0</v>
      </c>
      <c r="D21" s="43">
        <v>0</v>
      </c>
      <c r="E21" s="43">
        <v>0</v>
      </c>
      <c r="F21" s="43">
        <v>0</v>
      </c>
      <c r="G21" s="43">
        <v>0</v>
      </c>
      <c r="H21" s="43">
        <v>0</v>
      </c>
      <c r="I21" s="43">
        <v>0</v>
      </c>
    </row>
    <row r="22" spans="1:11" ht="30.75" customHeight="1">
      <c r="A22" s="6"/>
      <c r="B22" s="199" t="s">
        <v>611</v>
      </c>
      <c r="C22" s="43">
        <v>0</v>
      </c>
      <c r="D22" s="43">
        <v>0</v>
      </c>
      <c r="E22" s="43">
        <v>0</v>
      </c>
      <c r="F22" s="43">
        <v>0</v>
      </c>
      <c r="G22" s="43">
        <v>0</v>
      </c>
      <c r="H22" s="43">
        <v>0</v>
      </c>
      <c r="I22" s="43">
        <v>0</v>
      </c>
    </row>
    <row r="23" spans="1:11" ht="30.75" customHeight="1">
      <c r="A23" s="6"/>
      <c r="B23" s="199" t="s">
        <v>612</v>
      </c>
      <c r="C23" s="43">
        <v>0</v>
      </c>
      <c r="D23" s="43">
        <v>0</v>
      </c>
      <c r="E23" s="43">
        <v>0</v>
      </c>
      <c r="F23" s="43">
        <v>0</v>
      </c>
      <c r="G23" s="43">
        <v>0</v>
      </c>
      <c r="H23" s="43">
        <v>0</v>
      </c>
      <c r="I23" s="43">
        <v>0</v>
      </c>
    </row>
    <row r="24" spans="1:11" ht="30.75" customHeight="1">
      <c r="A24" s="6"/>
      <c r="B24" s="199" t="s">
        <v>613</v>
      </c>
      <c r="C24" s="43">
        <v>0</v>
      </c>
      <c r="D24" s="43">
        <v>0</v>
      </c>
      <c r="E24" s="43">
        <v>0</v>
      </c>
      <c r="F24" s="43">
        <v>0</v>
      </c>
      <c r="G24" s="43">
        <v>0</v>
      </c>
      <c r="H24" s="43">
        <v>0</v>
      </c>
      <c r="I24" s="43">
        <v>0</v>
      </c>
    </row>
    <row r="25" spans="1:11" ht="30.75" customHeight="1">
      <c r="A25" s="6"/>
      <c r="B25" s="199" t="s">
        <v>430</v>
      </c>
      <c r="C25" s="43">
        <v>0.50472159999999999</v>
      </c>
      <c r="D25" s="43">
        <v>0</v>
      </c>
      <c r="E25" s="43">
        <v>0.44016420000000001</v>
      </c>
      <c r="F25" s="43">
        <v>0</v>
      </c>
      <c r="G25" s="43">
        <v>0.43019999999999997</v>
      </c>
      <c r="H25" s="43">
        <v>0</v>
      </c>
      <c r="I25" s="43">
        <v>0</v>
      </c>
    </row>
    <row r="26" spans="1:11" ht="30.75" customHeight="1">
      <c r="A26" s="6"/>
      <c r="B26" s="199" t="s">
        <v>599</v>
      </c>
      <c r="C26" s="43">
        <v>0.50472159999999999</v>
      </c>
      <c r="D26" s="43">
        <v>0</v>
      </c>
      <c r="E26" s="43">
        <v>0.44016420000000001</v>
      </c>
      <c r="F26" s="43">
        <v>0</v>
      </c>
      <c r="G26" s="43">
        <v>0.43019999999999997</v>
      </c>
      <c r="H26" s="43">
        <v>0</v>
      </c>
      <c r="I26" s="43">
        <v>0</v>
      </c>
    </row>
    <row r="27" spans="1:11" ht="30.75" customHeight="1">
      <c r="A27" s="6"/>
      <c r="B27" s="199" t="s">
        <v>326</v>
      </c>
      <c r="C27" s="43">
        <v>0</v>
      </c>
      <c r="D27" s="43">
        <v>0</v>
      </c>
      <c r="E27" s="43">
        <v>0</v>
      </c>
      <c r="F27" s="43">
        <v>0</v>
      </c>
      <c r="G27" s="43">
        <v>0</v>
      </c>
      <c r="H27" s="43">
        <v>0</v>
      </c>
      <c r="I27" s="43">
        <v>0</v>
      </c>
    </row>
    <row r="28" spans="1:11" ht="30.75" customHeight="1">
      <c r="B28" s="247"/>
      <c r="C28" s="247"/>
      <c r="D28" s="44"/>
      <c r="E28" s="44"/>
      <c r="F28" s="44"/>
      <c r="G28" s="44"/>
      <c r="H28" s="44"/>
      <c r="I28" s="44"/>
    </row>
    <row r="29" spans="1:11" ht="25" customHeight="1">
      <c r="B29" s="442" t="s">
        <v>1029</v>
      </c>
      <c r="C29" s="442"/>
      <c r="D29" s="442"/>
      <c r="E29" s="442"/>
      <c r="F29" s="442"/>
      <c r="G29" s="442"/>
      <c r="H29" s="442"/>
      <c r="I29" s="442"/>
    </row>
    <row r="30" spans="1:11" ht="25" customHeight="1">
      <c r="B30" s="449" t="s">
        <v>436</v>
      </c>
      <c r="C30" s="449"/>
      <c r="D30" s="449"/>
      <c r="E30" s="449"/>
      <c r="F30" s="449"/>
      <c r="G30" s="449"/>
      <c r="H30" s="449"/>
      <c r="I30" s="449"/>
    </row>
    <row r="31" spans="1:11" ht="25" customHeight="1">
      <c r="B31" s="449" t="s">
        <v>437</v>
      </c>
      <c r="C31" s="449"/>
      <c r="D31" s="449"/>
      <c r="E31" s="449"/>
      <c r="F31" s="449"/>
      <c r="G31" s="449"/>
      <c r="H31" s="449"/>
      <c r="I31" s="449"/>
    </row>
    <row r="32" spans="1:11" ht="30.75" customHeight="1">
      <c r="B32" s="249"/>
      <c r="C32" s="184"/>
      <c r="D32" s="184"/>
      <c r="E32" s="184"/>
      <c r="F32" s="184"/>
      <c r="G32" s="184"/>
      <c r="H32" s="184"/>
      <c r="I32" s="184"/>
      <c r="K32" s="248"/>
    </row>
    <row r="33" spans="2:9" ht="25" customHeight="1">
      <c r="B33" s="519" t="s">
        <v>1030</v>
      </c>
      <c r="C33" s="465"/>
      <c r="D33" s="465"/>
      <c r="E33" s="465"/>
      <c r="F33" s="465"/>
      <c r="G33" s="465"/>
      <c r="H33" s="465"/>
      <c r="I33" s="465"/>
    </row>
    <row r="34" spans="2:9" ht="30.75" customHeight="1">
      <c r="B34" s="250"/>
      <c r="C34" s="129"/>
      <c r="D34" s="129"/>
      <c r="E34" s="129"/>
      <c r="F34" s="129"/>
      <c r="G34" s="129"/>
      <c r="H34" s="129"/>
      <c r="I34" s="129"/>
    </row>
    <row r="35" spans="2:9" ht="60" customHeight="1">
      <c r="B35" s="471" t="s">
        <v>59</v>
      </c>
      <c r="C35" s="471"/>
      <c r="D35" s="471"/>
      <c r="E35" s="471"/>
      <c r="F35" s="471"/>
      <c r="G35" s="471"/>
      <c r="H35" s="471"/>
      <c r="I35" s="471"/>
    </row>
    <row r="37" spans="2:9" ht="30.75" customHeight="1">
      <c r="B37" s="521" t="s">
        <v>1141</v>
      </c>
      <c r="C37" s="521"/>
      <c r="D37" s="521"/>
      <c r="E37" s="521"/>
      <c r="F37" s="521"/>
      <c r="G37" s="521"/>
      <c r="H37" s="521"/>
      <c r="I37" s="521"/>
    </row>
    <row r="38" spans="2:9" ht="30.75" customHeight="1">
      <c r="B38" s="523" t="s">
        <v>1142</v>
      </c>
      <c r="C38" s="523"/>
      <c r="D38" s="523"/>
      <c r="E38" s="523"/>
      <c r="F38" s="523"/>
      <c r="G38" s="523"/>
      <c r="H38" s="129"/>
      <c r="I38" s="129"/>
    </row>
    <row r="39" spans="2:9" ht="30.75" customHeight="1">
      <c r="B39" s="346"/>
      <c r="C39" s="346"/>
      <c r="D39" s="346"/>
      <c r="E39" s="346"/>
      <c r="F39" s="346"/>
      <c r="G39" s="346"/>
      <c r="H39" s="299"/>
      <c r="I39" s="299"/>
    </row>
    <row r="40" spans="2:9" ht="36" customHeight="1">
      <c r="B40" s="522" t="s">
        <v>37</v>
      </c>
      <c r="C40" s="522"/>
      <c r="D40" s="522"/>
      <c r="E40" s="522"/>
      <c r="F40" s="522"/>
      <c r="G40" s="522"/>
      <c r="H40" s="522"/>
      <c r="I40" s="522"/>
    </row>
    <row r="41" spans="2:9" ht="30.75" customHeight="1">
      <c r="B41" s="250"/>
      <c r="C41" s="129"/>
      <c r="D41" s="129"/>
      <c r="E41" s="129"/>
      <c r="F41" s="129"/>
      <c r="G41" s="129"/>
      <c r="H41" s="129"/>
      <c r="I41" s="129"/>
    </row>
    <row r="42" spans="2:9" ht="30.75" customHeight="1">
      <c r="B42" s="250"/>
      <c r="C42" s="129"/>
      <c r="D42" s="129"/>
      <c r="E42" s="347" t="s">
        <v>38</v>
      </c>
      <c r="F42" s="43">
        <v>3.7854117999999999</v>
      </c>
      <c r="G42" s="43" t="s">
        <v>39</v>
      </c>
      <c r="H42" s="131"/>
      <c r="I42" s="129"/>
    </row>
    <row r="43" spans="2:9" ht="30.75" customHeight="1">
      <c r="B43" s="250"/>
      <c r="C43" s="129"/>
      <c r="D43" s="129"/>
      <c r="E43" s="348" t="s">
        <v>40</v>
      </c>
      <c r="F43" s="43">
        <v>1000</v>
      </c>
      <c r="G43" s="43" t="s">
        <v>39</v>
      </c>
      <c r="H43" s="131"/>
      <c r="I43" s="129"/>
    </row>
    <row r="44" spans="2:9" ht="30.75" customHeight="1">
      <c r="B44" s="250"/>
      <c r="C44" s="129"/>
      <c r="D44" s="129"/>
      <c r="E44" s="524" t="s">
        <v>41</v>
      </c>
      <c r="F44" s="525">
        <f>F42/F43</f>
        <v>3.7854118000000001E-3</v>
      </c>
      <c r="G44" s="43" t="s">
        <v>387</v>
      </c>
      <c r="H44" s="131"/>
      <c r="I44" s="129"/>
    </row>
    <row r="45" spans="2:9" ht="30.75" customHeight="1">
      <c r="B45" s="250"/>
      <c r="C45" s="129"/>
      <c r="D45" s="129"/>
      <c r="E45" s="524"/>
      <c r="F45" s="526"/>
      <c r="G45" s="43"/>
      <c r="H45" s="131"/>
      <c r="I45" s="129"/>
    </row>
    <row r="46" spans="2:9" ht="30.75" customHeight="1">
      <c r="B46" s="250"/>
      <c r="C46" s="129"/>
      <c r="D46" s="129"/>
      <c r="E46" s="348" t="s">
        <v>53</v>
      </c>
      <c r="F46" s="43">
        <v>5.4</v>
      </c>
      <c r="G46" s="43"/>
      <c r="H46" s="131"/>
      <c r="I46" s="129"/>
    </row>
    <row r="47" spans="2:9" ht="30.75" customHeight="1">
      <c r="B47" s="250"/>
      <c r="C47" s="129"/>
      <c r="D47" s="129"/>
      <c r="E47" s="131"/>
      <c r="F47" s="131"/>
      <c r="G47" s="131"/>
      <c r="H47" s="131"/>
      <c r="I47" s="129"/>
    </row>
    <row r="48" spans="2:9" ht="30.75" customHeight="1" thickBot="1">
      <c r="B48" s="250"/>
      <c r="C48" s="129"/>
      <c r="D48" s="129"/>
      <c r="E48" s="251" t="s">
        <v>43</v>
      </c>
      <c r="F48" s="251">
        <v>1</v>
      </c>
      <c r="G48" s="129">
        <f>1/F46</f>
        <v>0.18518518518518517</v>
      </c>
      <c r="H48" s="251" t="s">
        <v>43</v>
      </c>
      <c r="I48" s="129"/>
    </row>
    <row r="49" spans="2:9" ht="30.75" customHeight="1">
      <c r="B49" s="250"/>
      <c r="C49" s="129"/>
      <c r="D49" s="129"/>
      <c r="E49" s="129" t="s">
        <v>42</v>
      </c>
      <c r="F49" s="129">
        <f>F46</f>
        <v>5.4</v>
      </c>
      <c r="G49" s="129"/>
      <c r="H49" s="129" t="s">
        <v>42</v>
      </c>
      <c r="I49" s="129"/>
    </row>
    <row r="50" spans="2:9" ht="30.75" customHeight="1" thickBot="1">
      <c r="B50" s="250"/>
      <c r="C50" s="129"/>
      <c r="D50" s="129"/>
      <c r="E50" s="129"/>
      <c r="F50" s="129"/>
      <c r="G50" s="129">
        <f>+G48*F42</f>
        <v>0.70100218518518509</v>
      </c>
      <c r="H50" s="251" t="s">
        <v>44</v>
      </c>
      <c r="I50" s="129"/>
    </row>
    <row r="51" spans="2:9" ht="30.75" customHeight="1">
      <c r="B51" s="250"/>
      <c r="C51" s="129"/>
      <c r="D51" s="129"/>
      <c r="E51" s="129"/>
      <c r="F51" s="129"/>
      <c r="G51" s="129"/>
      <c r="H51" s="129" t="s">
        <v>42</v>
      </c>
      <c r="I51" s="129"/>
    </row>
    <row r="52" spans="2:9" ht="30.75" customHeight="1">
      <c r="B52" s="250"/>
      <c r="C52" s="129"/>
      <c r="D52" s="129"/>
      <c r="E52" s="129"/>
      <c r="F52" s="129"/>
      <c r="G52" s="129"/>
      <c r="H52" s="129"/>
      <c r="I52" s="129"/>
    </row>
    <row r="53" spans="2:9" ht="30.75" customHeight="1" thickBot="1">
      <c r="B53" s="250"/>
      <c r="C53" s="129"/>
      <c r="D53" s="129"/>
      <c r="E53" s="129"/>
      <c r="F53" s="129"/>
      <c r="G53" s="129">
        <f>+G50/1000</f>
        <v>7.0100218518518505E-4</v>
      </c>
      <c r="H53" s="251" t="s">
        <v>45</v>
      </c>
      <c r="I53" s="129"/>
    </row>
    <row r="54" spans="2:9" ht="30.75" customHeight="1">
      <c r="B54" s="250"/>
      <c r="C54" s="129"/>
      <c r="D54" s="129"/>
      <c r="E54" s="129"/>
      <c r="F54" s="129"/>
      <c r="G54" s="129"/>
      <c r="H54" s="129" t="s">
        <v>42</v>
      </c>
      <c r="I54" s="129"/>
    </row>
    <row r="55" spans="2:9" ht="30.75" customHeight="1">
      <c r="B55" s="501" t="s">
        <v>62</v>
      </c>
      <c r="C55" s="501"/>
      <c r="D55" s="501"/>
      <c r="E55" s="501"/>
      <c r="F55" s="501"/>
      <c r="G55" s="501"/>
      <c r="H55" s="501"/>
      <c r="I55" s="501"/>
    </row>
    <row r="56" spans="2:9" ht="25" customHeight="1">
      <c r="B56" s="501" t="s">
        <v>64</v>
      </c>
      <c r="C56" s="501"/>
      <c r="D56" s="501"/>
      <c r="E56" s="501"/>
      <c r="F56" s="501"/>
      <c r="G56" s="501"/>
      <c r="H56" s="501"/>
      <c r="I56" s="501"/>
    </row>
    <row r="57" spans="2:9" ht="30.75" customHeight="1">
      <c r="B57" s="501" t="s">
        <v>65</v>
      </c>
      <c r="C57" s="501"/>
      <c r="D57" s="501"/>
      <c r="E57" s="501"/>
      <c r="F57" s="501"/>
      <c r="G57" s="501"/>
      <c r="H57" s="501"/>
      <c r="I57" s="501"/>
    </row>
    <row r="58" spans="2:9" ht="30.75" customHeight="1">
      <c r="B58" s="129"/>
      <c r="C58" s="129"/>
      <c r="D58" s="129"/>
      <c r="E58" s="129"/>
      <c r="F58" s="129"/>
      <c r="G58" s="129"/>
      <c r="H58" s="129"/>
      <c r="I58" s="129"/>
    </row>
    <row r="59" spans="2:9" ht="50" customHeight="1">
      <c r="B59" s="345"/>
      <c r="C59" s="290" t="s">
        <v>313</v>
      </c>
      <c r="D59" s="290" t="s">
        <v>315</v>
      </c>
      <c r="E59" s="290" t="s">
        <v>374</v>
      </c>
      <c r="F59" s="129"/>
      <c r="G59" s="129"/>
      <c r="H59" s="129"/>
      <c r="I59" s="129"/>
    </row>
    <row r="60" spans="2:9" ht="30.75" customHeight="1">
      <c r="B60" s="143" t="s">
        <v>46</v>
      </c>
      <c r="C60" s="43">
        <v>7.1099999999999994</v>
      </c>
      <c r="D60" s="43">
        <v>9.2600000000000016</v>
      </c>
      <c r="E60" s="43">
        <v>8.8000000000000007</v>
      </c>
      <c r="F60" s="129"/>
      <c r="G60" s="129"/>
      <c r="H60" s="129"/>
      <c r="I60" s="129"/>
    </row>
    <row r="61" spans="2:9" ht="30.75" customHeight="1">
      <c r="B61" s="143" t="s">
        <v>47</v>
      </c>
      <c r="C61" s="43">
        <v>7.5</v>
      </c>
      <c r="D61" s="43">
        <v>8.6</v>
      </c>
      <c r="E61" s="43">
        <v>8.8000000000000007</v>
      </c>
      <c r="F61" s="129"/>
      <c r="G61" s="129"/>
      <c r="H61" s="129"/>
      <c r="I61" s="129"/>
    </row>
    <row r="62" spans="2:9" ht="30.75" customHeight="1">
      <c r="B62" s="143" t="s">
        <v>63</v>
      </c>
      <c r="C62" s="43">
        <v>7.5</v>
      </c>
      <c r="D62" s="43">
        <v>8.6</v>
      </c>
      <c r="E62" s="43">
        <v>8.8000000000000007</v>
      </c>
      <c r="F62" s="129"/>
      <c r="G62" s="129"/>
      <c r="H62" s="129"/>
      <c r="I62" s="129"/>
    </row>
    <row r="63" spans="2:9" ht="30.75" customHeight="1">
      <c r="B63" s="143" t="s">
        <v>48</v>
      </c>
      <c r="C63" s="43"/>
      <c r="D63" s="43"/>
      <c r="E63" s="43"/>
      <c r="F63" s="129"/>
      <c r="G63" s="129"/>
      <c r="H63" s="129"/>
      <c r="I63" s="129"/>
    </row>
    <row r="64" spans="2:9" ht="30.75" customHeight="1">
      <c r="B64" s="143" t="s">
        <v>49</v>
      </c>
      <c r="C64" s="43">
        <v>19.14</v>
      </c>
      <c r="D64" s="43">
        <v>19.350000000000001</v>
      </c>
      <c r="E64" s="43"/>
      <c r="F64" s="129"/>
      <c r="G64" s="129"/>
      <c r="H64" s="129"/>
      <c r="I64" s="129"/>
    </row>
    <row r="65" spans="1:9" ht="30.75" customHeight="1">
      <c r="B65" s="143" t="s">
        <v>50</v>
      </c>
      <c r="C65" s="43">
        <v>19.510000000000002</v>
      </c>
      <c r="D65" s="43">
        <v>19.7</v>
      </c>
      <c r="E65" s="43">
        <v>22</v>
      </c>
      <c r="F65" s="129"/>
      <c r="G65" s="129"/>
      <c r="H65" s="129"/>
      <c r="I65" s="129"/>
    </row>
    <row r="66" spans="1:9" ht="30.75" customHeight="1">
      <c r="B66" s="143" t="s">
        <v>51</v>
      </c>
      <c r="C66" s="43">
        <v>8.1</v>
      </c>
      <c r="D66" s="43">
        <v>10.4</v>
      </c>
      <c r="E66" s="43"/>
      <c r="F66" s="129"/>
      <c r="G66" s="129"/>
      <c r="H66" s="129"/>
      <c r="I66" s="129"/>
    </row>
    <row r="67" spans="1:9" ht="24.75" customHeight="1">
      <c r="B67" s="344"/>
    </row>
    <row r="68" spans="1:9" s="59" customFormat="1" ht="30" customHeight="1">
      <c r="A68" s="2"/>
    </row>
    <row r="69" spans="1:9" s="59" customFormat="1" ht="30.75" customHeight="1">
      <c r="B69" s="527" t="s">
        <v>1120</v>
      </c>
      <c r="C69" s="494"/>
      <c r="D69" s="41"/>
      <c r="E69" s="41"/>
      <c r="F69" s="41"/>
      <c r="G69" s="528" t="s">
        <v>1121</v>
      </c>
      <c r="H69" s="528"/>
    </row>
    <row r="70" spans="1:9" s="59" customFormat="1" ht="30.75" customHeight="1">
      <c r="B70" s="41"/>
      <c r="C70" s="41"/>
      <c r="D70" s="41"/>
      <c r="E70" s="41"/>
      <c r="F70" s="41"/>
      <c r="G70" s="41"/>
      <c r="H70" s="41"/>
      <c r="I70" s="41"/>
    </row>
    <row r="71" spans="1:9" s="59" customFormat="1" ht="50" customHeight="1">
      <c r="B71" s="421" t="s">
        <v>830</v>
      </c>
      <c r="C71" s="421"/>
      <c r="D71" s="421"/>
      <c r="E71" s="421"/>
      <c r="F71" s="421"/>
      <c r="G71" s="421"/>
      <c r="H71" s="421"/>
      <c r="I71" s="97"/>
    </row>
  </sheetData>
  <mergeCells count="19">
    <mergeCell ref="B71:H71"/>
    <mergeCell ref="B56:I56"/>
    <mergeCell ref="B57:I57"/>
    <mergeCell ref="E44:E45"/>
    <mergeCell ref="F44:F45"/>
    <mergeCell ref="B69:C69"/>
    <mergeCell ref="G69:H69"/>
    <mergeCell ref="B55:I55"/>
    <mergeCell ref="B31:I31"/>
    <mergeCell ref="B33:I33"/>
    <mergeCell ref="B35:I35"/>
    <mergeCell ref="B37:I37"/>
    <mergeCell ref="B40:I40"/>
    <mergeCell ref="B38:G38"/>
    <mergeCell ref="H2:I2"/>
    <mergeCell ref="B8:B9"/>
    <mergeCell ref="I8:I9"/>
    <mergeCell ref="B29:I29"/>
    <mergeCell ref="B30:I30"/>
  </mergeCells>
  <phoneticPr fontId="75" type="noConversion"/>
  <hyperlinks>
    <hyperlink ref="B71" location="'lista de datos'!A1" display="Volver al índice"/>
    <hyperlink ref="I71" location="'lista de datos'!A1" display="'lista de datos'!A1"/>
    <hyperlink ref="G69" location="infraestructura!A1" display="Siguiente   "/>
    <hyperlink ref="H69" location="infraestructura!A1" display="infraestructura!A1"/>
    <hyperlink ref="B69" location="'datos generales'!A1" display=" Atrás "/>
    <hyperlink ref="C69" location="'datos generales'!A1" display="'datos generales'!A1"/>
    <hyperlink ref="B71:H71" location="'lista de datos '!A1" display="Volver al índice"/>
    <hyperlink ref="B69:C69" location="'tarifas tp publico '!A1" display="  Atrás "/>
    <hyperlink ref="G69:H69" location="contaminación!A1" display="Siguiente   "/>
  </hyperlinks>
  <pageMargins left="0.19" right="0.4" top="1.96" bottom="0.98" header="0.49" footer="0.49"/>
  <pageSetup scale="52" fitToHeight="3"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48"/>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123"/>
  <sheetViews>
    <sheetView topLeftCell="B1" zoomScaleSheetLayoutView="20" workbookViewId="0">
      <pane xSplit="2" topLeftCell="D1" activePane="topRight" state="frozen"/>
      <selection activeCell="E13" sqref="E13"/>
      <selection pane="topRight" activeCell="B1" sqref="B1"/>
    </sheetView>
  </sheetViews>
  <sheetFormatPr baseColWidth="10" defaultColWidth="9.1640625" defaultRowHeight="30.75" customHeight="1" x14ac:dyDescent="0"/>
  <cols>
    <col min="1" max="1" width="9.1640625" style="41"/>
    <col min="2" max="2" width="12.83203125" style="41" customWidth="1"/>
    <col min="3" max="3" width="54.83203125" style="41" customWidth="1"/>
    <col min="4" max="33" width="21.5" style="41" customWidth="1"/>
    <col min="34" max="16384" width="9.1640625" style="41"/>
  </cols>
  <sheetData>
    <row r="1" spans="2:33" s="7" customFormat="1" ht="30.75" customHeight="1"/>
    <row r="2" spans="2:33" s="7" customFormat="1" ht="62" customHeight="1">
      <c r="B2" s="6"/>
      <c r="C2" s="6"/>
      <c r="D2" s="6"/>
      <c r="E2" s="6"/>
      <c r="F2" s="6"/>
      <c r="AF2" s="413" t="s">
        <v>1165</v>
      </c>
      <c r="AG2" s="413"/>
    </row>
    <row r="3" spans="2:33" s="7" customFormat="1" ht="30.75" customHeight="1">
      <c r="B3" s="6"/>
      <c r="C3" s="6"/>
      <c r="D3" s="6"/>
      <c r="E3" s="6"/>
      <c r="J3" s="98"/>
      <c r="K3" s="98"/>
      <c r="L3" s="98"/>
      <c r="M3" s="98"/>
    </row>
    <row r="5" spans="2:33" ht="51" customHeight="1">
      <c r="C5" s="128" t="s">
        <v>1031</v>
      </c>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row>
    <row r="6" spans="2:33" ht="30.75" customHeight="1">
      <c r="C6" s="44"/>
      <c r="D6" s="110"/>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row>
    <row r="7" spans="2:33" ht="30.75" customHeight="1">
      <c r="C7" s="44"/>
      <c r="D7" s="532" t="s">
        <v>458</v>
      </c>
      <c r="E7" s="474"/>
      <c r="F7" s="474"/>
      <c r="G7" s="474"/>
      <c r="H7" s="474"/>
      <c r="I7" s="474"/>
      <c r="J7" s="44"/>
      <c r="K7" s="44"/>
      <c r="L7" s="44"/>
      <c r="M7" s="44"/>
      <c r="N7" s="44"/>
      <c r="O7" s="44"/>
      <c r="P7" s="44"/>
      <c r="Q7" s="44"/>
      <c r="R7" s="44"/>
      <c r="S7" s="44"/>
      <c r="T7" s="44"/>
      <c r="U7" s="44"/>
      <c r="V7" s="44"/>
      <c r="W7" s="44"/>
      <c r="X7" s="44"/>
      <c r="Y7" s="44"/>
      <c r="Z7" s="44"/>
      <c r="AA7" s="44"/>
      <c r="AB7" s="44"/>
      <c r="AC7" s="44"/>
      <c r="AD7" s="44"/>
      <c r="AE7" s="44"/>
      <c r="AF7" s="415" t="s">
        <v>590</v>
      </c>
      <c r="AG7" s="415"/>
    </row>
    <row r="8" spans="2:33" ht="30.75" customHeight="1">
      <c r="C8" s="518" t="s">
        <v>342</v>
      </c>
      <c r="D8" s="487" t="s">
        <v>313</v>
      </c>
      <c r="E8" s="487"/>
      <c r="F8" s="487"/>
      <c r="G8" s="487"/>
      <c r="H8" s="487"/>
      <c r="I8" s="487"/>
      <c r="J8" s="487" t="s">
        <v>401</v>
      </c>
      <c r="K8" s="487"/>
      <c r="L8" s="487"/>
      <c r="M8" s="487"/>
      <c r="N8" s="487"/>
      <c r="O8" s="487"/>
      <c r="P8" s="487" t="s">
        <v>315</v>
      </c>
      <c r="Q8" s="487"/>
      <c r="R8" s="487"/>
      <c r="S8" s="487"/>
      <c r="T8" s="487"/>
      <c r="U8" s="487"/>
      <c r="V8" s="487" t="s">
        <v>559</v>
      </c>
      <c r="W8" s="487"/>
      <c r="X8" s="487"/>
      <c r="Y8" s="487"/>
      <c r="Z8" s="487"/>
      <c r="AA8" s="487"/>
      <c r="AB8" s="487" t="s">
        <v>560</v>
      </c>
      <c r="AC8" s="487"/>
      <c r="AD8" s="487"/>
      <c r="AE8" s="487"/>
      <c r="AF8" s="487"/>
      <c r="AG8" s="487"/>
    </row>
    <row r="9" spans="2:33" ht="30.75" customHeight="1">
      <c r="C9" s="518"/>
      <c r="D9" s="46" t="s">
        <v>348</v>
      </c>
      <c r="E9" s="46" t="s">
        <v>349</v>
      </c>
      <c r="F9" s="46" t="s">
        <v>353</v>
      </c>
      <c r="G9" s="46" t="s">
        <v>350</v>
      </c>
      <c r="H9" s="46" t="s">
        <v>351</v>
      </c>
      <c r="I9" s="46" t="s">
        <v>352</v>
      </c>
      <c r="J9" s="46" t="s">
        <v>348</v>
      </c>
      <c r="K9" s="46" t="s">
        <v>349</v>
      </c>
      <c r="L9" s="46" t="s">
        <v>353</v>
      </c>
      <c r="M9" s="46" t="s">
        <v>350</v>
      </c>
      <c r="N9" s="46" t="s">
        <v>351</v>
      </c>
      <c r="O9" s="46" t="s">
        <v>352</v>
      </c>
      <c r="P9" s="46" t="s">
        <v>348</v>
      </c>
      <c r="Q9" s="46" t="s">
        <v>349</v>
      </c>
      <c r="R9" s="46" t="s">
        <v>353</v>
      </c>
      <c r="S9" s="46" t="s">
        <v>350</v>
      </c>
      <c r="T9" s="46" t="s">
        <v>351</v>
      </c>
      <c r="U9" s="46" t="s">
        <v>352</v>
      </c>
      <c r="V9" s="46" t="s">
        <v>348</v>
      </c>
      <c r="W9" s="46" t="s">
        <v>349</v>
      </c>
      <c r="X9" s="46" t="s">
        <v>353</v>
      </c>
      <c r="Y9" s="46" t="s">
        <v>350</v>
      </c>
      <c r="Z9" s="46" t="s">
        <v>351</v>
      </c>
      <c r="AA9" s="46" t="s">
        <v>352</v>
      </c>
      <c r="AB9" s="46" t="s">
        <v>348</v>
      </c>
      <c r="AC9" s="46" t="s">
        <v>349</v>
      </c>
      <c r="AD9" s="46" t="s">
        <v>353</v>
      </c>
      <c r="AE9" s="46" t="s">
        <v>350</v>
      </c>
      <c r="AF9" s="46" t="s">
        <v>351</v>
      </c>
      <c r="AG9" s="46" t="s">
        <v>352</v>
      </c>
    </row>
    <row r="10" spans="2:33" ht="30.75" customHeight="1">
      <c r="C10" s="199" t="s">
        <v>347</v>
      </c>
      <c r="D10" s="85">
        <v>39.58</v>
      </c>
      <c r="E10" s="85">
        <v>4.7539999999999996</v>
      </c>
      <c r="F10" s="120">
        <v>1.55</v>
      </c>
      <c r="G10" s="85">
        <v>7.0000000000000007E-2</v>
      </c>
      <c r="H10" s="85">
        <v>0.08</v>
      </c>
      <c r="I10" s="120">
        <v>295.59300000000002</v>
      </c>
      <c r="J10" s="120">
        <v>0</v>
      </c>
      <c r="K10" s="120">
        <v>0</v>
      </c>
      <c r="L10" s="120">
        <v>0</v>
      </c>
      <c r="M10" s="120">
        <v>0</v>
      </c>
      <c r="N10" s="120">
        <v>0</v>
      </c>
      <c r="O10" s="120">
        <v>0</v>
      </c>
      <c r="P10" s="120">
        <v>0</v>
      </c>
      <c r="Q10" s="120">
        <v>0</v>
      </c>
      <c r="R10" s="120">
        <v>0</v>
      </c>
      <c r="S10" s="120">
        <v>0</v>
      </c>
      <c r="T10" s="120">
        <v>0</v>
      </c>
      <c r="U10" s="120">
        <v>0</v>
      </c>
      <c r="V10" s="120">
        <v>0</v>
      </c>
      <c r="W10" s="120">
        <v>0</v>
      </c>
      <c r="X10" s="120">
        <v>0</v>
      </c>
      <c r="Y10" s="120">
        <v>0</v>
      </c>
      <c r="Z10" s="120">
        <v>0</v>
      </c>
      <c r="AA10" s="120">
        <v>0</v>
      </c>
      <c r="AB10" s="120">
        <v>0</v>
      </c>
      <c r="AC10" s="120">
        <v>0</v>
      </c>
      <c r="AD10" s="120">
        <v>0</v>
      </c>
      <c r="AE10" s="120">
        <v>0</v>
      </c>
      <c r="AF10" s="120">
        <v>0</v>
      </c>
      <c r="AG10" s="120">
        <v>0</v>
      </c>
    </row>
    <row r="11" spans="2:33" ht="30.75" customHeight="1">
      <c r="C11" s="199" t="s">
        <v>318</v>
      </c>
      <c r="D11" s="85">
        <v>39.130000000000003</v>
      </c>
      <c r="E11" s="85">
        <v>2.86</v>
      </c>
      <c r="F11" s="120">
        <v>0.17</v>
      </c>
      <c r="G11" s="85">
        <v>0.02</v>
      </c>
      <c r="H11" s="85">
        <v>0.435</v>
      </c>
      <c r="I11" s="120">
        <v>28.26</v>
      </c>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row>
    <row r="12" spans="2:33" ht="30.75" customHeight="1">
      <c r="C12" s="199" t="s">
        <v>600</v>
      </c>
      <c r="D12" s="85">
        <v>8.3740000000000006</v>
      </c>
      <c r="E12" s="85">
        <v>2.274</v>
      </c>
      <c r="F12" s="120">
        <v>1.7210000000000001</v>
      </c>
      <c r="G12" s="85">
        <v>7.0000000000000007E-2</v>
      </c>
      <c r="H12" s="85">
        <v>0.08</v>
      </c>
      <c r="I12" s="120">
        <v>258.327</v>
      </c>
      <c r="J12" s="120">
        <v>0</v>
      </c>
      <c r="K12" s="120">
        <v>0</v>
      </c>
      <c r="L12" s="120">
        <v>0</v>
      </c>
      <c r="M12" s="120">
        <v>0</v>
      </c>
      <c r="N12" s="120">
        <v>0</v>
      </c>
      <c r="O12" s="120">
        <v>0</v>
      </c>
      <c r="P12" s="120">
        <v>0</v>
      </c>
      <c r="Q12" s="120">
        <v>0</v>
      </c>
      <c r="R12" s="120">
        <v>0</v>
      </c>
      <c r="S12" s="120">
        <v>0</v>
      </c>
      <c r="T12" s="120">
        <v>0</v>
      </c>
      <c r="U12" s="120">
        <v>0</v>
      </c>
      <c r="V12" s="120">
        <v>0</v>
      </c>
      <c r="W12" s="120">
        <v>0</v>
      </c>
      <c r="X12" s="120">
        <v>0</v>
      </c>
      <c r="Y12" s="120">
        <v>0</v>
      </c>
      <c r="Z12" s="120">
        <v>0</v>
      </c>
      <c r="AA12" s="120">
        <v>0</v>
      </c>
      <c r="AB12" s="120">
        <v>13.198</v>
      </c>
      <c r="AC12" s="120">
        <v>5.0949999999999998</v>
      </c>
      <c r="AD12" s="120">
        <v>3.87</v>
      </c>
      <c r="AE12" s="120"/>
      <c r="AF12" s="120">
        <v>0.01</v>
      </c>
      <c r="AG12" s="120">
        <v>253.77</v>
      </c>
    </row>
    <row r="13" spans="2:33" ht="30.75" customHeight="1">
      <c r="C13" s="199" t="s">
        <v>620</v>
      </c>
      <c r="D13" s="85">
        <v>0</v>
      </c>
      <c r="E13" s="85">
        <v>0</v>
      </c>
      <c r="F13" s="120">
        <v>0</v>
      </c>
      <c r="G13" s="85">
        <v>0</v>
      </c>
      <c r="H13" s="85">
        <v>0</v>
      </c>
      <c r="I13" s="120">
        <v>0</v>
      </c>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row>
    <row r="14" spans="2:33" ht="30.75" customHeight="1">
      <c r="C14" s="199" t="s">
        <v>452</v>
      </c>
      <c r="D14" s="85">
        <v>65.971999999999994</v>
      </c>
      <c r="E14" s="85">
        <v>7.6950000000000003</v>
      </c>
      <c r="F14" s="120">
        <v>3.0569999999999999</v>
      </c>
      <c r="G14" s="85"/>
      <c r="H14" s="85"/>
      <c r="I14" s="120">
        <v>406.74599999999998</v>
      </c>
      <c r="J14" s="120">
        <v>0</v>
      </c>
      <c r="K14" s="120">
        <v>0</v>
      </c>
      <c r="L14" s="120">
        <v>0</v>
      </c>
      <c r="M14" s="120">
        <v>0</v>
      </c>
      <c r="N14" s="120">
        <v>0</v>
      </c>
      <c r="O14" s="120">
        <v>0</v>
      </c>
      <c r="P14" s="120">
        <v>0</v>
      </c>
      <c r="Q14" s="120">
        <v>0</v>
      </c>
      <c r="R14" s="120">
        <v>0</v>
      </c>
      <c r="S14" s="120">
        <v>0</v>
      </c>
      <c r="T14" s="120">
        <v>0</v>
      </c>
      <c r="U14" s="120">
        <v>0</v>
      </c>
      <c r="V14" s="120">
        <v>0</v>
      </c>
      <c r="W14" s="120">
        <v>0</v>
      </c>
      <c r="X14" s="120">
        <v>0</v>
      </c>
      <c r="Y14" s="120">
        <v>0</v>
      </c>
      <c r="Z14" s="120">
        <v>0</v>
      </c>
      <c r="AA14" s="120">
        <v>0</v>
      </c>
      <c r="AB14" s="120">
        <v>27.146000000000001</v>
      </c>
      <c r="AC14" s="120">
        <v>3.5009999999999999</v>
      </c>
      <c r="AD14" s="120">
        <v>3.6120000000000001</v>
      </c>
      <c r="AE14" s="120"/>
      <c r="AF14" s="120"/>
      <c r="AG14" s="120">
        <v>483.71699999999998</v>
      </c>
    </row>
    <row r="15" spans="2:33" ht="30.75" customHeight="1">
      <c r="C15" s="199" t="s">
        <v>344</v>
      </c>
      <c r="D15" s="85">
        <v>0</v>
      </c>
      <c r="E15" s="85">
        <v>0</v>
      </c>
      <c r="F15" s="120">
        <v>0</v>
      </c>
      <c r="G15" s="85">
        <v>0</v>
      </c>
      <c r="H15" s="85">
        <v>0</v>
      </c>
      <c r="I15" s="120">
        <v>0</v>
      </c>
      <c r="J15" s="120">
        <v>0</v>
      </c>
      <c r="K15" s="120">
        <v>0</v>
      </c>
      <c r="L15" s="120">
        <v>0</v>
      </c>
      <c r="M15" s="120">
        <v>0</v>
      </c>
      <c r="N15" s="120">
        <v>0</v>
      </c>
      <c r="O15" s="120">
        <v>0</v>
      </c>
      <c r="P15" s="120">
        <v>0</v>
      </c>
      <c r="Q15" s="120">
        <v>0</v>
      </c>
      <c r="R15" s="120">
        <v>0</v>
      </c>
      <c r="S15" s="120">
        <v>0</v>
      </c>
      <c r="T15" s="120">
        <v>0</v>
      </c>
      <c r="U15" s="120">
        <v>0</v>
      </c>
      <c r="V15" s="120">
        <v>0</v>
      </c>
      <c r="W15" s="120">
        <v>0</v>
      </c>
      <c r="X15" s="120">
        <v>0</v>
      </c>
      <c r="Y15" s="120">
        <v>0</v>
      </c>
      <c r="Z15" s="120">
        <v>0</v>
      </c>
      <c r="AA15" s="120">
        <v>0</v>
      </c>
      <c r="AB15" s="120">
        <v>0</v>
      </c>
      <c r="AC15" s="120">
        <v>0</v>
      </c>
      <c r="AD15" s="120">
        <v>0</v>
      </c>
      <c r="AE15" s="120">
        <v>0</v>
      </c>
      <c r="AF15" s="120">
        <v>0</v>
      </c>
      <c r="AG15" s="120">
        <v>0</v>
      </c>
    </row>
    <row r="16" spans="2:33" ht="30.75" customHeight="1">
      <c r="C16" s="199" t="s">
        <v>492</v>
      </c>
      <c r="D16" s="85">
        <v>72.239999999999995</v>
      </c>
      <c r="E16" s="85">
        <v>10.4</v>
      </c>
      <c r="F16" s="85">
        <v>4.9000000000000004</v>
      </c>
      <c r="G16" s="85">
        <v>0.06</v>
      </c>
      <c r="H16" s="85">
        <v>0.02</v>
      </c>
      <c r="I16" s="85">
        <v>196</v>
      </c>
      <c r="J16" s="85">
        <v>0</v>
      </c>
      <c r="K16" s="85">
        <v>0</v>
      </c>
      <c r="L16" s="85">
        <v>0</v>
      </c>
      <c r="M16" s="85">
        <v>0</v>
      </c>
      <c r="N16" s="85">
        <v>0</v>
      </c>
      <c r="O16" s="85">
        <v>0</v>
      </c>
      <c r="P16" s="85">
        <v>3.1</v>
      </c>
      <c r="Q16" s="85">
        <v>0</v>
      </c>
      <c r="R16" s="85">
        <v>2.7</v>
      </c>
      <c r="S16" s="85">
        <v>1.82</v>
      </c>
      <c r="T16" s="85">
        <v>2.5000000000000001E-2</v>
      </c>
      <c r="U16" s="85">
        <v>580</v>
      </c>
      <c r="V16" s="85">
        <v>0</v>
      </c>
      <c r="W16" s="85">
        <v>0</v>
      </c>
      <c r="X16" s="85">
        <v>0</v>
      </c>
      <c r="Y16" s="85">
        <v>0</v>
      </c>
      <c r="Z16" s="85">
        <v>0</v>
      </c>
      <c r="AA16" s="85">
        <v>0</v>
      </c>
      <c r="AB16" s="85">
        <v>0</v>
      </c>
      <c r="AC16" s="85">
        <v>0</v>
      </c>
      <c r="AD16" s="85">
        <v>0</v>
      </c>
      <c r="AE16" s="85">
        <v>0</v>
      </c>
      <c r="AF16" s="85">
        <v>0</v>
      </c>
      <c r="AG16" s="85">
        <v>0</v>
      </c>
    </row>
    <row r="17" spans="3:33" ht="30.75" customHeight="1">
      <c r="C17" s="199" t="s">
        <v>453</v>
      </c>
      <c r="D17" s="85">
        <v>72.239999999999995</v>
      </c>
      <c r="E17" s="85">
        <v>10.4</v>
      </c>
      <c r="F17" s="120">
        <v>4.9000000000000004</v>
      </c>
      <c r="G17" s="85">
        <v>0.06</v>
      </c>
      <c r="H17" s="85">
        <v>0.02</v>
      </c>
      <c r="I17" s="120">
        <v>196</v>
      </c>
      <c r="J17" s="120">
        <v>0</v>
      </c>
      <c r="K17" s="120">
        <v>0</v>
      </c>
      <c r="L17" s="120">
        <v>0</v>
      </c>
      <c r="M17" s="120">
        <v>0</v>
      </c>
      <c r="N17" s="120">
        <v>0</v>
      </c>
      <c r="O17" s="120">
        <v>0</v>
      </c>
      <c r="P17" s="120">
        <v>14.99</v>
      </c>
      <c r="Q17" s="120">
        <v>2.64</v>
      </c>
      <c r="R17" s="120">
        <v>11.52</v>
      </c>
      <c r="S17" s="120">
        <v>0.28000000000000003</v>
      </c>
      <c r="T17" s="120">
        <v>0.41299999999999998</v>
      </c>
      <c r="U17" s="120">
        <v>1222.3800000000001</v>
      </c>
      <c r="V17" s="120">
        <v>0</v>
      </c>
      <c r="W17" s="120">
        <v>0</v>
      </c>
      <c r="X17" s="120">
        <v>0</v>
      </c>
      <c r="Y17" s="120">
        <v>0</v>
      </c>
      <c r="Z17" s="120">
        <v>0</v>
      </c>
      <c r="AA17" s="120">
        <v>0</v>
      </c>
      <c r="AB17" s="120">
        <v>0</v>
      </c>
      <c r="AC17" s="120">
        <v>0</v>
      </c>
      <c r="AD17" s="120">
        <v>0</v>
      </c>
      <c r="AE17" s="120">
        <v>0</v>
      </c>
      <c r="AF17" s="120">
        <v>0</v>
      </c>
      <c r="AG17" s="120">
        <v>0</v>
      </c>
    </row>
    <row r="18" spans="3:33" ht="30.75" customHeight="1">
      <c r="C18" s="199" t="s">
        <v>454</v>
      </c>
      <c r="D18" s="85">
        <v>0</v>
      </c>
      <c r="E18" s="85">
        <v>0</v>
      </c>
      <c r="F18" s="120">
        <v>0</v>
      </c>
      <c r="G18" s="85">
        <v>0</v>
      </c>
      <c r="H18" s="85">
        <v>0</v>
      </c>
      <c r="I18" s="120">
        <v>0</v>
      </c>
      <c r="J18" s="120">
        <v>0</v>
      </c>
      <c r="K18" s="120">
        <v>0</v>
      </c>
      <c r="L18" s="120">
        <v>0</v>
      </c>
      <c r="M18" s="120">
        <v>0</v>
      </c>
      <c r="N18" s="120">
        <v>0</v>
      </c>
      <c r="O18" s="120">
        <v>0</v>
      </c>
      <c r="P18" s="120">
        <v>14.99</v>
      </c>
      <c r="Q18" s="120">
        <v>2.64</v>
      </c>
      <c r="R18" s="120">
        <v>11.52</v>
      </c>
      <c r="S18" s="120">
        <v>0.28000000000000003</v>
      </c>
      <c r="T18" s="120">
        <v>0.29399999999999998</v>
      </c>
      <c r="U18" s="120">
        <v>1222.3800000000001</v>
      </c>
      <c r="V18" s="120">
        <v>0</v>
      </c>
      <c r="W18" s="120">
        <v>0</v>
      </c>
      <c r="X18" s="120">
        <v>0</v>
      </c>
      <c r="Y18" s="120">
        <v>0</v>
      </c>
      <c r="Z18" s="120">
        <v>0</v>
      </c>
      <c r="AA18" s="120">
        <v>0</v>
      </c>
      <c r="AB18" s="120">
        <v>0</v>
      </c>
      <c r="AC18" s="120">
        <v>0</v>
      </c>
      <c r="AD18" s="120">
        <v>0</v>
      </c>
      <c r="AE18" s="120">
        <v>0</v>
      </c>
      <c r="AF18" s="120">
        <v>0</v>
      </c>
      <c r="AG18" s="120">
        <v>0</v>
      </c>
    </row>
    <row r="19" spans="3:33" ht="30.75" customHeight="1">
      <c r="C19" s="199" t="s">
        <v>455</v>
      </c>
      <c r="D19" s="85">
        <v>0</v>
      </c>
      <c r="E19" s="85">
        <v>0</v>
      </c>
      <c r="F19" s="120">
        <v>0</v>
      </c>
      <c r="G19" s="85">
        <v>0</v>
      </c>
      <c r="H19" s="85">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0">
        <v>0</v>
      </c>
      <c r="Y19" s="120">
        <v>0</v>
      </c>
      <c r="Z19" s="120">
        <v>0</v>
      </c>
      <c r="AA19" s="120">
        <v>0</v>
      </c>
      <c r="AB19" s="120">
        <v>0</v>
      </c>
      <c r="AC19" s="120">
        <v>0</v>
      </c>
      <c r="AD19" s="120">
        <v>0</v>
      </c>
      <c r="AE19" s="120">
        <v>0</v>
      </c>
      <c r="AF19" s="120">
        <v>0</v>
      </c>
      <c r="AG19" s="120">
        <v>0</v>
      </c>
    </row>
    <row r="20" spans="3:33" ht="30.75" customHeight="1">
      <c r="C20" s="199" t="s">
        <v>304</v>
      </c>
      <c r="D20" s="120"/>
      <c r="E20" s="120"/>
      <c r="F20" s="120"/>
      <c r="G20" s="120"/>
      <c r="H20" s="120"/>
      <c r="I20" s="120"/>
      <c r="J20" s="120"/>
      <c r="K20" s="120"/>
      <c r="L20" s="120"/>
      <c r="M20" s="120"/>
      <c r="N20" s="120"/>
      <c r="O20" s="120"/>
      <c r="P20" s="120">
        <v>0</v>
      </c>
      <c r="Q20" s="120">
        <v>0</v>
      </c>
      <c r="R20" s="120">
        <v>0</v>
      </c>
      <c r="S20" s="120">
        <v>0</v>
      </c>
      <c r="T20" s="120">
        <v>0</v>
      </c>
      <c r="U20" s="120">
        <v>0</v>
      </c>
      <c r="V20" s="120"/>
      <c r="W20" s="120"/>
      <c r="X20" s="120"/>
      <c r="Y20" s="120"/>
      <c r="Z20" s="120"/>
      <c r="AA20" s="120"/>
      <c r="AB20" s="120"/>
      <c r="AC20" s="120"/>
      <c r="AD20" s="120"/>
      <c r="AE20" s="120"/>
      <c r="AF20" s="120"/>
      <c r="AG20" s="120"/>
    </row>
    <row r="21" spans="3:33" ht="30.75" customHeight="1">
      <c r="C21" s="199" t="s">
        <v>305</v>
      </c>
      <c r="D21" s="120"/>
      <c r="E21" s="120"/>
      <c r="F21" s="120"/>
      <c r="G21" s="120"/>
      <c r="H21" s="120"/>
      <c r="I21" s="120"/>
      <c r="J21" s="120"/>
      <c r="K21" s="120"/>
      <c r="L21" s="120"/>
      <c r="M21" s="120"/>
      <c r="N21" s="120"/>
      <c r="O21" s="120"/>
      <c r="P21" s="120">
        <v>0</v>
      </c>
      <c r="Q21" s="120">
        <v>0</v>
      </c>
      <c r="R21" s="120">
        <v>0</v>
      </c>
      <c r="S21" s="120">
        <v>0</v>
      </c>
      <c r="T21" s="120">
        <v>0</v>
      </c>
      <c r="U21" s="120">
        <v>0</v>
      </c>
      <c r="V21" s="120"/>
      <c r="W21" s="120"/>
      <c r="X21" s="120"/>
      <c r="Y21" s="120"/>
      <c r="Z21" s="120"/>
      <c r="AA21" s="120"/>
      <c r="AB21" s="120"/>
      <c r="AC21" s="120"/>
      <c r="AD21" s="120"/>
      <c r="AE21" s="120"/>
      <c r="AF21" s="120"/>
      <c r="AG21" s="120"/>
    </row>
    <row r="22" spans="3:33" ht="30.75" customHeight="1">
      <c r="C22" s="56" t="s">
        <v>423</v>
      </c>
      <c r="D22" s="120"/>
      <c r="E22" s="120"/>
      <c r="F22" s="120"/>
      <c r="G22" s="120"/>
      <c r="H22" s="120"/>
      <c r="I22" s="120"/>
      <c r="J22" s="120"/>
      <c r="K22" s="120"/>
      <c r="L22" s="120"/>
      <c r="M22" s="120"/>
      <c r="N22" s="120"/>
      <c r="O22" s="120"/>
      <c r="P22" s="120">
        <v>0</v>
      </c>
      <c r="Q22" s="120">
        <v>0</v>
      </c>
      <c r="R22" s="120">
        <v>0</v>
      </c>
      <c r="S22" s="120">
        <v>0</v>
      </c>
      <c r="T22" s="120">
        <v>0</v>
      </c>
      <c r="U22" s="120">
        <v>0</v>
      </c>
      <c r="V22" s="120"/>
      <c r="W22" s="120"/>
      <c r="X22" s="120"/>
      <c r="Y22" s="120"/>
      <c r="Z22" s="120"/>
      <c r="AA22" s="120"/>
      <c r="AB22" s="120"/>
      <c r="AC22" s="120"/>
      <c r="AD22" s="120"/>
      <c r="AE22" s="120"/>
      <c r="AF22" s="120"/>
      <c r="AG22" s="120"/>
    </row>
    <row r="23" spans="3:33" ht="30.75" customHeight="1">
      <c r="C23" s="56" t="s">
        <v>456</v>
      </c>
      <c r="D23" s="120">
        <v>56.311999999999998</v>
      </c>
      <c r="E23" s="120">
        <v>5.0090000000000003</v>
      </c>
      <c r="F23" s="120">
        <v>2.7530000000000001</v>
      </c>
      <c r="G23" s="120"/>
      <c r="H23" s="120"/>
      <c r="I23" s="120">
        <v>416.78300000000002</v>
      </c>
      <c r="J23" s="120">
        <v>0</v>
      </c>
      <c r="K23" s="120">
        <v>0</v>
      </c>
      <c r="L23" s="120">
        <v>0</v>
      </c>
      <c r="M23" s="120">
        <v>0</v>
      </c>
      <c r="N23" s="120">
        <v>0</v>
      </c>
      <c r="O23" s="120">
        <v>0</v>
      </c>
      <c r="P23" s="120">
        <v>0</v>
      </c>
      <c r="Q23" s="120">
        <v>0</v>
      </c>
      <c r="R23" s="120">
        <v>0</v>
      </c>
      <c r="S23" s="120">
        <v>0</v>
      </c>
      <c r="T23" s="120">
        <v>0.46600000000000003</v>
      </c>
      <c r="U23" s="120">
        <v>0</v>
      </c>
      <c r="V23" s="120">
        <v>0</v>
      </c>
      <c r="W23" s="120">
        <v>0</v>
      </c>
      <c r="X23" s="120">
        <v>0</v>
      </c>
      <c r="Y23" s="120">
        <v>0</v>
      </c>
      <c r="Z23" s="120">
        <v>0</v>
      </c>
      <c r="AA23" s="120">
        <v>0</v>
      </c>
      <c r="AB23" s="120">
        <v>51.923000000000002</v>
      </c>
      <c r="AC23" s="120">
        <v>6.681</v>
      </c>
      <c r="AD23" s="120">
        <v>2.2250000000000001</v>
      </c>
      <c r="AE23" s="120"/>
      <c r="AF23" s="120"/>
      <c r="AG23" s="120">
        <v>381.57799999999997</v>
      </c>
    </row>
    <row r="24" spans="3:33" ht="30.75" customHeight="1">
      <c r="C24" s="56" t="s">
        <v>457</v>
      </c>
      <c r="D24" s="120">
        <v>0</v>
      </c>
      <c r="E24" s="120">
        <v>0</v>
      </c>
      <c r="F24" s="120">
        <v>0</v>
      </c>
      <c r="G24" s="120">
        <v>0</v>
      </c>
      <c r="H24" s="120">
        <v>0</v>
      </c>
      <c r="I24" s="120">
        <v>0</v>
      </c>
      <c r="J24" s="120">
        <v>0</v>
      </c>
      <c r="K24" s="120">
        <v>0</v>
      </c>
      <c r="L24" s="120">
        <v>0</v>
      </c>
      <c r="M24" s="120">
        <v>0</v>
      </c>
      <c r="N24" s="120">
        <v>0</v>
      </c>
      <c r="O24" s="120">
        <v>0</v>
      </c>
      <c r="P24" s="120">
        <v>0</v>
      </c>
      <c r="Q24" s="120">
        <v>0</v>
      </c>
      <c r="R24" s="120">
        <v>0</v>
      </c>
      <c r="S24" s="120">
        <v>0</v>
      </c>
      <c r="T24" s="120">
        <v>0.46600000000000003</v>
      </c>
      <c r="U24" s="120">
        <v>0</v>
      </c>
      <c r="V24" s="120">
        <v>0</v>
      </c>
      <c r="W24" s="120">
        <v>0</v>
      </c>
      <c r="X24" s="120">
        <v>0</v>
      </c>
      <c r="Y24" s="120">
        <v>0</v>
      </c>
      <c r="Z24" s="120">
        <v>0</v>
      </c>
      <c r="AA24" s="120">
        <v>0</v>
      </c>
      <c r="AB24" s="120">
        <v>0</v>
      </c>
      <c r="AC24" s="120">
        <v>0</v>
      </c>
      <c r="AD24" s="120">
        <v>0</v>
      </c>
      <c r="AE24" s="120">
        <v>0</v>
      </c>
      <c r="AF24" s="120">
        <v>0</v>
      </c>
      <c r="AG24" s="120">
        <v>0</v>
      </c>
    </row>
    <row r="25" spans="3:33" ht="30.75" customHeight="1">
      <c r="C25" s="44"/>
      <c r="D25" s="110"/>
      <c r="E25" s="44"/>
      <c r="F25" s="44"/>
      <c r="G25" s="44"/>
      <c r="H25" s="110"/>
      <c r="I25" s="44"/>
      <c r="J25" s="44" t="s">
        <v>1032</v>
      </c>
      <c r="K25" s="44"/>
      <c r="L25" s="44"/>
      <c r="M25" s="44"/>
      <c r="N25" s="44"/>
      <c r="O25" s="44"/>
      <c r="P25" s="44"/>
      <c r="Q25" s="44"/>
      <c r="R25" s="44"/>
      <c r="S25" s="44"/>
      <c r="T25" s="44"/>
      <c r="U25" s="44"/>
      <c r="V25" s="44"/>
      <c r="W25" s="44"/>
      <c r="X25" s="44"/>
      <c r="Y25" s="44"/>
      <c r="Z25" s="44"/>
      <c r="AA25" s="44"/>
      <c r="AB25" s="44"/>
      <c r="AC25" s="44"/>
      <c r="AD25" s="44"/>
      <c r="AE25" s="44"/>
      <c r="AF25" s="44"/>
      <c r="AG25" s="44"/>
    </row>
    <row r="26" spans="3:33" ht="50" customHeight="1">
      <c r="C26" s="128" t="s">
        <v>1033</v>
      </c>
      <c r="D26" s="128"/>
      <c r="E26" s="128"/>
      <c r="F26" s="128"/>
      <c r="G26" s="128"/>
      <c r="H26" s="128"/>
      <c r="I26" s="183"/>
      <c r="J26" s="44"/>
      <c r="K26" s="44"/>
      <c r="L26" s="44"/>
      <c r="M26" s="44"/>
      <c r="N26" s="44"/>
      <c r="O26" s="44"/>
      <c r="P26" s="44"/>
      <c r="Q26" s="44"/>
      <c r="R26" s="247"/>
      <c r="S26" s="44"/>
      <c r="T26" s="44"/>
      <c r="U26" s="44"/>
      <c r="V26" s="44"/>
      <c r="W26" s="44"/>
      <c r="X26" s="44"/>
      <c r="Y26" s="44"/>
      <c r="Z26" s="44"/>
      <c r="AA26" s="44"/>
      <c r="AB26" s="44"/>
      <c r="AC26" s="44"/>
      <c r="AD26" s="44"/>
      <c r="AE26" s="44"/>
      <c r="AF26" s="44"/>
      <c r="AG26" s="44"/>
    </row>
    <row r="27" spans="3:33" ht="30" customHeight="1">
      <c r="C27" s="44"/>
      <c r="D27" s="44"/>
      <c r="E27" s="44"/>
      <c r="F27" s="44"/>
      <c r="G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3:33" ht="30.75" customHeight="1">
      <c r="C28" s="44"/>
      <c r="D28" s="44"/>
      <c r="E28" s="44"/>
      <c r="F28" s="44"/>
      <c r="G28" s="415" t="s">
        <v>590</v>
      </c>
      <c r="H28" s="415"/>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3:33" ht="50" customHeight="1">
      <c r="C29" s="94" t="s">
        <v>383</v>
      </c>
      <c r="D29" s="45" t="s">
        <v>348</v>
      </c>
      <c r="E29" s="45" t="s">
        <v>353</v>
      </c>
      <c r="F29" s="45" t="s">
        <v>350</v>
      </c>
      <c r="G29" s="45" t="s">
        <v>1034</v>
      </c>
      <c r="H29" s="45" t="s">
        <v>351</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row>
    <row r="30" spans="3:33" ht="30.75" customHeight="1">
      <c r="C30" s="71" t="s">
        <v>384</v>
      </c>
      <c r="D30" s="85"/>
      <c r="E30" s="85"/>
      <c r="F30" s="85"/>
      <c r="G30" s="85"/>
      <c r="H30" s="85"/>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row>
    <row r="31" spans="3:33" ht="30.75" customHeight="1">
      <c r="C31" s="71" t="s">
        <v>1035</v>
      </c>
      <c r="D31" s="120">
        <v>4.5599999999999996</v>
      </c>
      <c r="E31" s="120">
        <v>17.5</v>
      </c>
      <c r="F31" s="120">
        <v>18</v>
      </c>
      <c r="G31" s="120">
        <v>71.5</v>
      </c>
      <c r="H31" s="120">
        <v>71</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row>
    <row r="32" spans="3:33" ht="30.75" customHeight="1">
      <c r="C32" s="71" t="s">
        <v>1036</v>
      </c>
      <c r="D32" s="120">
        <v>5.0999999999999996</v>
      </c>
      <c r="E32" s="120">
        <v>27</v>
      </c>
      <c r="F32" s="120">
        <v>8.4</v>
      </c>
      <c r="G32" s="120">
        <v>106</v>
      </c>
      <c r="H32" s="120">
        <v>101</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row>
    <row r="33" spans="3:33" ht="30.75" customHeight="1">
      <c r="C33" s="71" t="s">
        <v>395</v>
      </c>
      <c r="D33" s="120" t="s">
        <v>392</v>
      </c>
      <c r="E33" s="120" t="s">
        <v>720</v>
      </c>
      <c r="F33" s="120" t="s">
        <v>720</v>
      </c>
      <c r="G33" s="120" t="s">
        <v>720</v>
      </c>
      <c r="H33" s="120" t="s">
        <v>1038</v>
      </c>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row>
    <row r="34" spans="3:33" ht="30.75" customHeight="1">
      <c r="C34" s="253"/>
      <c r="D34" s="121"/>
      <c r="E34" s="121"/>
      <c r="F34" s="121"/>
      <c r="G34" s="121"/>
      <c r="H34" s="121"/>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row>
    <row r="35" spans="3:33" ht="50" customHeight="1">
      <c r="C35" s="94" t="s">
        <v>521</v>
      </c>
      <c r="D35" s="408" t="s">
        <v>522</v>
      </c>
      <c r="E35" s="408"/>
      <c r="F35" s="408"/>
      <c r="G35" s="121"/>
      <c r="H35" s="121"/>
      <c r="I35" s="110"/>
      <c r="J35" s="110"/>
      <c r="K35" s="110"/>
      <c r="L35" s="110"/>
      <c r="M35" s="110"/>
      <c r="N35" s="44"/>
      <c r="O35" s="44"/>
      <c r="P35" s="44"/>
      <c r="Q35" s="44"/>
      <c r="R35" s="44"/>
      <c r="S35" s="44"/>
      <c r="T35" s="44"/>
      <c r="U35" s="44"/>
      <c r="V35" s="44"/>
      <c r="W35" s="44"/>
      <c r="X35" s="44"/>
      <c r="Y35" s="44"/>
      <c r="Z35" s="44"/>
      <c r="AA35" s="44"/>
      <c r="AB35" s="44"/>
      <c r="AC35" s="44"/>
      <c r="AD35" s="44"/>
      <c r="AE35" s="44"/>
      <c r="AF35" s="44"/>
      <c r="AG35" s="44"/>
    </row>
    <row r="36" spans="3:33" ht="30" customHeight="1">
      <c r="C36" s="71" t="s">
        <v>348</v>
      </c>
      <c r="D36" s="533" t="s">
        <v>523</v>
      </c>
      <c r="E36" s="533"/>
      <c r="F36" s="533"/>
      <c r="G36" s="136"/>
      <c r="H36" s="136"/>
      <c r="I36" s="110"/>
      <c r="J36" s="110"/>
      <c r="K36" s="110"/>
      <c r="L36" s="110"/>
      <c r="M36" s="110"/>
      <c r="N36" s="44"/>
      <c r="O36" s="44"/>
      <c r="P36" s="44"/>
      <c r="Q36" s="44"/>
      <c r="R36" s="44"/>
      <c r="S36" s="44"/>
      <c r="T36" s="44"/>
      <c r="U36" s="44"/>
      <c r="V36" s="44"/>
      <c r="W36" s="44"/>
      <c r="X36" s="44"/>
      <c r="Y36" s="44"/>
      <c r="Z36" s="44"/>
      <c r="AA36" s="44"/>
      <c r="AB36" s="44"/>
      <c r="AC36" s="44"/>
      <c r="AD36" s="44"/>
      <c r="AE36" s="44"/>
      <c r="AF36" s="44"/>
      <c r="AG36" s="44"/>
    </row>
    <row r="37" spans="3:33" ht="30" customHeight="1">
      <c r="C37" s="71" t="s">
        <v>353</v>
      </c>
      <c r="D37" s="533" t="s">
        <v>524</v>
      </c>
      <c r="E37" s="533"/>
      <c r="F37" s="533"/>
      <c r="G37" s="136"/>
      <c r="H37" s="136"/>
      <c r="I37" s="110"/>
      <c r="J37" s="110"/>
      <c r="K37" s="110"/>
      <c r="L37" s="110"/>
      <c r="M37" s="110"/>
      <c r="N37" s="44"/>
      <c r="O37" s="44"/>
      <c r="P37" s="44"/>
      <c r="Q37" s="44"/>
      <c r="R37" s="44"/>
      <c r="S37" s="44"/>
      <c r="T37" s="44"/>
      <c r="U37" s="44"/>
      <c r="V37" s="44"/>
      <c r="W37" s="44"/>
      <c r="X37" s="44"/>
      <c r="Y37" s="44"/>
      <c r="Z37" s="44"/>
      <c r="AA37" s="44"/>
      <c r="AB37" s="44"/>
      <c r="AC37" s="44"/>
      <c r="AD37" s="44"/>
      <c r="AE37" s="44"/>
      <c r="AF37" s="44"/>
      <c r="AG37" s="44"/>
    </row>
    <row r="38" spans="3:33" ht="30" customHeight="1">
      <c r="C38" s="71" t="s">
        <v>350</v>
      </c>
      <c r="D38" s="533" t="s">
        <v>525</v>
      </c>
      <c r="E38" s="533"/>
      <c r="F38" s="533"/>
      <c r="G38" s="121"/>
      <c r="H38" s="121"/>
      <c r="I38" s="110"/>
      <c r="J38" s="110"/>
      <c r="K38" s="110"/>
      <c r="L38" s="110"/>
      <c r="M38" s="110"/>
      <c r="N38" s="44"/>
      <c r="O38" s="44"/>
      <c r="P38" s="44"/>
      <c r="Q38" s="44"/>
      <c r="R38" s="44"/>
      <c r="S38" s="44"/>
      <c r="T38" s="44"/>
      <c r="U38" s="44"/>
      <c r="V38" s="44"/>
      <c r="W38" s="44"/>
      <c r="X38" s="44"/>
      <c r="Y38" s="44"/>
      <c r="Z38" s="44"/>
      <c r="AA38" s="44"/>
      <c r="AB38" s="44"/>
      <c r="AC38" s="44"/>
      <c r="AD38" s="44"/>
      <c r="AE38" s="44"/>
      <c r="AF38" s="44"/>
      <c r="AG38" s="44"/>
    </row>
    <row r="39" spans="3:33" ht="30" customHeight="1">
      <c r="C39" s="71" t="s">
        <v>519</v>
      </c>
      <c r="D39" s="533" t="s">
        <v>520</v>
      </c>
      <c r="E39" s="533"/>
      <c r="F39" s="533"/>
      <c r="G39" s="121"/>
      <c r="H39" s="121"/>
      <c r="I39" s="110"/>
      <c r="J39" s="110"/>
      <c r="K39" s="110"/>
      <c r="L39" s="110"/>
      <c r="M39" s="110"/>
      <c r="N39" s="44"/>
      <c r="O39" s="44"/>
      <c r="P39" s="44"/>
      <c r="Q39" s="44"/>
      <c r="R39" s="44"/>
      <c r="S39" s="44"/>
      <c r="T39" s="44"/>
      <c r="U39" s="44"/>
      <c r="V39" s="44"/>
      <c r="W39" s="44"/>
      <c r="X39" s="44"/>
      <c r="Y39" s="44"/>
      <c r="Z39" s="44"/>
      <c r="AA39" s="44"/>
      <c r="AB39" s="44"/>
      <c r="AC39" s="44"/>
      <c r="AD39" s="44"/>
      <c r="AE39" s="44"/>
      <c r="AF39" s="44"/>
      <c r="AG39" s="44"/>
    </row>
    <row r="40" spans="3:33" ht="30" customHeight="1">
      <c r="C40" s="71" t="s">
        <v>1037</v>
      </c>
      <c r="D40" s="533" t="s">
        <v>526</v>
      </c>
      <c r="E40" s="533"/>
      <c r="F40" s="533"/>
      <c r="G40" s="121"/>
      <c r="H40" s="121"/>
      <c r="I40" s="110"/>
      <c r="J40" s="110"/>
      <c r="K40" s="44"/>
      <c r="L40" s="44"/>
      <c r="M40" s="44"/>
      <c r="N40" s="44"/>
      <c r="O40" s="44"/>
      <c r="P40" s="44"/>
      <c r="Q40" s="44"/>
      <c r="R40" s="44"/>
      <c r="S40" s="44"/>
      <c r="T40" s="44"/>
      <c r="U40" s="44"/>
      <c r="V40" s="44"/>
      <c r="W40" s="44"/>
      <c r="X40" s="44"/>
      <c r="Y40" s="44"/>
      <c r="Z40" s="44"/>
      <c r="AA40" s="44"/>
      <c r="AB40" s="44"/>
      <c r="AC40" s="44"/>
      <c r="AD40" s="44"/>
      <c r="AE40" s="44"/>
      <c r="AF40" s="44"/>
      <c r="AG40" s="44"/>
    </row>
    <row r="41" spans="3:33" ht="30.75" customHeight="1">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row>
    <row r="42" spans="3:33" ht="60" customHeight="1">
      <c r="C42" s="471" t="s">
        <v>59</v>
      </c>
      <c r="D42" s="471"/>
      <c r="E42" s="471"/>
      <c r="F42" s="471"/>
      <c r="G42" s="64"/>
      <c r="H42" s="64"/>
      <c r="I42" s="64"/>
      <c r="J42" s="64"/>
      <c r="K42" s="64"/>
      <c r="L42" s="64"/>
      <c r="M42" s="64"/>
      <c r="N42" s="64"/>
      <c r="O42" s="44"/>
      <c r="P42" s="44"/>
      <c r="Q42" s="44"/>
      <c r="R42" s="44"/>
      <c r="S42" s="44"/>
      <c r="T42" s="44"/>
      <c r="U42" s="44"/>
      <c r="V42" s="44"/>
      <c r="W42" s="44"/>
      <c r="X42" s="44"/>
      <c r="Y42" s="44"/>
      <c r="Z42" s="44"/>
      <c r="AA42" s="44"/>
      <c r="AB42" s="44"/>
      <c r="AC42" s="44"/>
      <c r="AD42" s="44"/>
      <c r="AE42" s="44"/>
      <c r="AF42" s="44"/>
      <c r="AG42" s="44"/>
    </row>
    <row r="43" spans="3:33" ht="30.75" customHeight="1">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row>
    <row r="44" spans="3:33" ht="50" customHeight="1">
      <c r="C44" s="430" t="s">
        <v>1140</v>
      </c>
      <c r="D44" s="430"/>
      <c r="E44" s="430"/>
      <c r="F44" s="430"/>
      <c r="G44" s="83"/>
      <c r="H44" s="83"/>
      <c r="I44" s="83"/>
      <c r="J44" s="83"/>
      <c r="K44" s="44"/>
      <c r="L44" s="44"/>
      <c r="M44" s="44"/>
      <c r="N44" s="44"/>
      <c r="O44" s="44"/>
      <c r="P44" s="44"/>
      <c r="Q44" s="44"/>
      <c r="R44" s="44"/>
      <c r="S44" s="44"/>
      <c r="T44" s="44"/>
      <c r="U44" s="44"/>
      <c r="V44" s="44"/>
      <c r="W44" s="44"/>
      <c r="X44" s="44"/>
      <c r="Y44" s="44"/>
      <c r="Z44" s="44"/>
      <c r="AA44" s="44"/>
      <c r="AB44" s="44"/>
      <c r="AC44" s="44"/>
      <c r="AD44" s="44"/>
      <c r="AE44" s="44"/>
      <c r="AF44" s="44"/>
      <c r="AG44" s="44"/>
    </row>
    <row r="45" spans="3:33" ht="30" customHeight="1">
      <c r="C45" s="288"/>
      <c r="D45" s="288"/>
      <c r="E45" s="288"/>
      <c r="F45" s="288"/>
      <c r="G45" s="83"/>
      <c r="H45" s="83"/>
      <c r="I45" s="83"/>
      <c r="J45" s="83"/>
      <c r="K45" s="44"/>
      <c r="L45" s="44"/>
      <c r="M45" s="44"/>
      <c r="N45" s="44"/>
      <c r="O45" s="44"/>
      <c r="P45" s="44"/>
      <c r="Q45" s="44"/>
      <c r="R45" s="44"/>
      <c r="S45" s="44"/>
      <c r="T45" s="44"/>
      <c r="U45" s="44"/>
      <c r="V45" s="44"/>
      <c r="W45" s="44"/>
      <c r="X45" s="44"/>
      <c r="Y45" s="44"/>
      <c r="Z45" s="44"/>
      <c r="AA45" s="44"/>
      <c r="AB45" s="44"/>
      <c r="AC45" s="44"/>
      <c r="AD45" s="44"/>
      <c r="AE45" s="44"/>
      <c r="AF45" s="44"/>
      <c r="AG45" s="44"/>
    </row>
    <row r="46" spans="3:33" ht="30.75" customHeight="1">
      <c r="C46" s="530" t="s">
        <v>54</v>
      </c>
      <c r="D46" s="530"/>
      <c r="E46" s="530"/>
      <c r="F46" s="530"/>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3:33" ht="30.75" customHeight="1">
      <c r="C47" s="530" t="s">
        <v>55</v>
      </c>
      <c r="D47" s="530"/>
      <c r="E47" s="530"/>
      <c r="F47" s="530"/>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3:33" ht="30.75" customHeight="1">
      <c r="C48" s="294"/>
      <c r="D48" s="294"/>
      <c r="E48" s="294"/>
      <c r="F48" s="29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3:33" ht="50" customHeight="1">
      <c r="C49" s="430" t="s">
        <v>1139</v>
      </c>
      <c r="D49" s="430"/>
      <c r="E49" s="430"/>
      <c r="F49" s="430"/>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3:33" ht="30" customHeight="1">
      <c r="C50" s="288"/>
      <c r="D50" s="288"/>
      <c r="E50" s="288"/>
      <c r="F50" s="288"/>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3:33" ht="30.75" customHeight="1">
      <c r="C51" s="531" t="s">
        <v>724</v>
      </c>
      <c r="D51" s="531"/>
      <c r="E51" s="531"/>
      <c r="F51" s="531"/>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row>
    <row r="52" spans="3:33" ht="30.75" customHeight="1">
      <c r="D52" s="64"/>
      <c r="E52" s="64"/>
      <c r="F52" s="6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row>
    <row r="53" spans="3:33" ht="50" customHeight="1">
      <c r="C53" s="341" t="s">
        <v>704</v>
      </c>
      <c r="D53" s="94" t="s">
        <v>717</v>
      </c>
      <c r="E53" s="64"/>
      <c r="F53" s="6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row>
    <row r="54" spans="3:33" ht="30.75" customHeight="1">
      <c r="C54" s="71" t="s">
        <v>705</v>
      </c>
      <c r="D54" s="120">
        <v>35</v>
      </c>
      <c r="E54" s="64"/>
      <c r="F54" s="6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row>
    <row r="55" spans="3:33" ht="30.75" customHeight="1">
      <c r="C55" s="71" t="s">
        <v>706</v>
      </c>
      <c r="D55" s="120">
        <v>41</v>
      </c>
      <c r="E55" s="64"/>
      <c r="F55" s="6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row>
    <row r="56" spans="3:33" ht="30.75" customHeight="1">
      <c r="C56" s="71" t="s">
        <v>707</v>
      </c>
      <c r="D56" s="120">
        <v>71</v>
      </c>
      <c r="E56" s="64"/>
      <c r="F56" s="6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row>
    <row r="57" spans="3:33" ht="30.75" customHeight="1">
      <c r="C57" s="71" t="s">
        <v>708</v>
      </c>
      <c r="D57" s="120">
        <v>71</v>
      </c>
      <c r="E57" s="64"/>
      <c r="F57" s="6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row>
    <row r="58" spans="3:33" ht="30.75" customHeight="1">
      <c r="C58" s="71" t="s">
        <v>709</v>
      </c>
      <c r="D58" s="120">
        <v>89</v>
      </c>
      <c r="E58" s="64"/>
      <c r="F58" s="6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row>
    <row r="59" spans="3:33" ht="30.75" customHeight="1">
      <c r="C59" s="71" t="s">
        <v>710</v>
      </c>
      <c r="D59" s="120">
        <v>72</v>
      </c>
      <c r="E59" s="64"/>
      <c r="F59" s="6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row>
    <row r="60" spans="3:33" ht="30.75" customHeight="1">
      <c r="C60" s="71" t="s">
        <v>711</v>
      </c>
      <c r="D60" s="120">
        <v>52</v>
      </c>
      <c r="E60" s="64"/>
      <c r="F60" s="6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row>
    <row r="61" spans="3:33" ht="30.75" customHeight="1">
      <c r="C61" s="71" t="s">
        <v>712</v>
      </c>
      <c r="D61" s="120">
        <v>100</v>
      </c>
      <c r="E61" s="64"/>
      <c r="F61" s="6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row>
    <row r="62" spans="3:33" ht="30.75" customHeight="1">
      <c r="C62" s="71" t="s">
        <v>713</v>
      </c>
      <c r="D62" s="120">
        <v>101</v>
      </c>
      <c r="E62" s="64"/>
      <c r="F62" s="6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row>
    <row r="63" spans="3:33" ht="30.75" customHeight="1">
      <c r="C63" s="71" t="s">
        <v>714</v>
      </c>
      <c r="D63" s="120">
        <v>72</v>
      </c>
      <c r="E63" s="64"/>
      <c r="F63" s="6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row>
    <row r="64" spans="3:33" ht="30.75" customHeight="1">
      <c r="C64" s="71" t="s">
        <v>715</v>
      </c>
      <c r="D64" s="120">
        <v>59</v>
      </c>
      <c r="E64" s="64"/>
      <c r="F64" s="6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row>
    <row r="65" spans="3:33" ht="30.75" customHeight="1">
      <c r="C65" s="71" t="s">
        <v>716</v>
      </c>
      <c r="D65" s="120">
        <v>98</v>
      </c>
      <c r="E65" s="64"/>
      <c r="F65" s="6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row>
    <row r="66" spans="3:33" ht="30.75" customHeight="1">
      <c r="C66" s="88" t="s">
        <v>718</v>
      </c>
      <c r="D66" s="189">
        <v>71.75</v>
      </c>
      <c r="E66" s="64"/>
      <c r="F66" s="6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row>
    <row r="67" spans="3:33" ht="30.75" customHeight="1">
      <c r="D67" s="64"/>
      <c r="E67" s="64"/>
      <c r="F67" s="6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row>
    <row r="68" spans="3:33" ht="25" customHeight="1">
      <c r="C68" s="519" t="s">
        <v>1039</v>
      </c>
      <c r="D68" s="465"/>
      <c r="E68" s="465"/>
      <c r="F68" s="465"/>
      <c r="G68" s="465"/>
      <c r="H68" s="465"/>
      <c r="I68" s="465"/>
      <c r="J68" s="465"/>
      <c r="K68" s="44"/>
      <c r="L68" s="44"/>
      <c r="M68" s="44"/>
      <c r="N68" s="44"/>
      <c r="O68" s="44"/>
      <c r="P68" s="44"/>
      <c r="Q68" s="44"/>
      <c r="R68" s="44"/>
      <c r="S68" s="44"/>
      <c r="T68" s="44"/>
      <c r="U68" s="44"/>
      <c r="V68" s="44"/>
      <c r="W68" s="44"/>
      <c r="X68" s="44"/>
      <c r="Y68" s="44"/>
      <c r="Z68" s="44"/>
      <c r="AA68" s="44"/>
      <c r="AB68" s="44"/>
      <c r="AC68" s="44"/>
      <c r="AD68" s="44"/>
      <c r="AE68" s="44"/>
      <c r="AF68" s="44"/>
      <c r="AG68" s="44"/>
    </row>
    <row r="69" spans="3:33" ht="25" customHeight="1">
      <c r="C69" s="449" t="s">
        <v>719</v>
      </c>
      <c r="D69" s="449"/>
      <c r="E69" s="449"/>
      <c r="F69" s="449"/>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row>
    <row r="70" spans="3:33" ht="30.75" customHeight="1">
      <c r="D70" s="64"/>
      <c r="E70" s="64"/>
      <c r="F70" s="6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row>
    <row r="71" spans="3:33" ht="50" customHeight="1">
      <c r="C71" s="341" t="s">
        <v>704</v>
      </c>
      <c r="D71" s="341" t="s">
        <v>721</v>
      </c>
      <c r="E71" s="64"/>
      <c r="F71" s="6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row>
    <row r="72" spans="3:33" ht="30.75" customHeight="1">
      <c r="C72" s="71" t="s">
        <v>708</v>
      </c>
      <c r="D72" s="120">
        <v>7</v>
      </c>
      <c r="E72" s="64"/>
      <c r="F72" s="6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row>
    <row r="73" spans="3:33" ht="30.75" customHeight="1">
      <c r="C73" s="71" t="s">
        <v>709</v>
      </c>
      <c r="D73" s="120">
        <v>8</v>
      </c>
      <c r="E73" s="64"/>
      <c r="F73" s="6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row>
    <row r="74" spans="3:33" ht="30.75" customHeight="1">
      <c r="C74" s="71" t="s">
        <v>710</v>
      </c>
      <c r="D74" s="120">
        <v>7</v>
      </c>
      <c r="E74" s="64"/>
      <c r="F74" s="6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row>
    <row r="75" spans="3:33" ht="30.75" customHeight="1">
      <c r="C75" s="71" t="s">
        <v>711</v>
      </c>
      <c r="D75" s="120">
        <v>6</v>
      </c>
      <c r="E75" s="64"/>
      <c r="F75" s="6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row>
    <row r="76" spans="3:33" ht="30.75" customHeight="1">
      <c r="C76" s="71" t="s">
        <v>712</v>
      </c>
      <c r="D76" s="120">
        <v>8</v>
      </c>
      <c r="E76" s="64"/>
      <c r="F76" s="6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row>
    <row r="77" spans="3:33" ht="30.75" customHeight="1">
      <c r="C77" s="71" t="s">
        <v>713</v>
      </c>
      <c r="D77" s="120">
        <v>4</v>
      </c>
      <c r="E77" s="64"/>
      <c r="F77" s="6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row>
    <row r="78" spans="3:33" ht="30.75" customHeight="1">
      <c r="C78" s="71" t="s">
        <v>714</v>
      </c>
      <c r="D78" s="120">
        <v>18</v>
      </c>
      <c r="E78" s="64"/>
      <c r="F78" s="6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row>
    <row r="79" spans="3:33" ht="30.75" customHeight="1">
      <c r="C79" s="71" t="s">
        <v>715</v>
      </c>
      <c r="D79" s="120">
        <v>12</v>
      </c>
      <c r="E79" s="64"/>
      <c r="F79" s="6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row>
    <row r="80" spans="3:33" ht="30.75" customHeight="1">
      <c r="C80" s="71" t="s">
        <v>716</v>
      </c>
      <c r="D80" s="120">
        <v>6</v>
      </c>
      <c r="E80" s="64"/>
      <c r="F80" s="6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row>
    <row r="81" spans="3:33" ht="30.75" customHeight="1">
      <c r="C81" s="88" t="s">
        <v>718</v>
      </c>
      <c r="D81" s="115">
        <f>AVERAGE(D72:D80)</f>
        <v>8.4444444444444446</v>
      </c>
      <c r="E81" s="64"/>
      <c r="F81" s="6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row>
    <row r="82" spans="3:33" ht="30.75" customHeight="1">
      <c r="D82" s="64"/>
      <c r="E82" s="64"/>
      <c r="F82" s="6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row>
    <row r="83" spans="3:33" ht="25" customHeight="1">
      <c r="C83" s="519" t="s">
        <v>1039</v>
      </c>
      <c r="D83" s="465"/>
      <c r="E83" s="465"/>
      <c r="F83" s="465"/>
      <c r="G83" s="465"/>
      <c r="H83" s="465"/>
      <c r="I83" s="465"/>
      <c r="J83" s="465"/>
      <c r="K83" s="44"/>
      <c r="L83" s="44"/>
      <c r="M83" s="44"/>
      <c r="N83" s="44"/>
      <c r="O83" s="44"/>
      <c r="P83" s="44"/>
      <c r="Q83" s="44"/>
      <c r="R83" s="44"/>
      <c r="S83" s="44"/>
      <c r="T83" s="44"/>
      <c r="U83" s="44"/>
      <c r="V83" s="44"/>
      <c r="W83" s="44"/>
      <c r="X83" s="44"/>
      <c r="Y83" s="44"/>
      <c r="Z83" s="44"/>
      <c r="AA83" s="44"/>
      <c r="AB83" s="44"/>
      <c r="AC83" s="44"/>
      <c r="AD83" s="44"/>
      <c r="AE83" s="44"/>
      <c r="AF83" s="44"/>
      <c r="AG83" s="44"/>
    </row>
    <row r="84" spans="3:33" ht="25" customHeight="1">
      <c r="C84" s="449" t="s">
        <v>719</v>
      </c>
      <c r="D84" s="449"/>
      <c r="E84" s="449"/>
      <c r="F84" s="449"/>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row>
    <row r="85" spans="3:33" ht="30.75" customHeight="1">
      <c r="D85" s="64"/>
      <c r="E85" s="64"/>
      <c r="F85" s="6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row>
    <row r="86" spans="3:33" ht="50" customHeight="1">
      <c r="C86" s="341" t="s">
        <v>704</v>
      </c>
      <c r="D86" s="341" t="s">
        <v>722</v>
      </c>
      <c r="E86" s="64"/>
      <c r="F86" s="6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row>
    <row r="87" spans="3:33" ht="30.75" customHeight="1">
      <c r="C87" s="71" t="s">
        <v>707</v>
      </c>
      <c r="D87" s="120">
        <v>8</v>
      </c>
      <c r="E87" s="64"/>
      <c r="F87" s="6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row>
    <row r="88" spans="3:33" ht="30.75" customHeight="1">
      <c r="C88" s="71" t="s">
        <v>708</v>
      </c>
      <c r="D88" s="120">
        <v>21</v>
      </c>
      <c r="E88" s="64"/>
      <c r="F88" s="6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row>
    <row r="89" spans="3:33" ht="30.75" customHeight="1">
      <c r="C89" s="71" t="s">
        <v>709</v>
      </c>
      <c r="D89" s="120">
        <v>19</v>
      </c>
      <c r="E89" s="64"/>
      <c r="F89" s="6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row>
    <row r="90" spans="3:33" ht="30.75" customHeight="1">
      <c r="C90" s="71" t="s">
        <v>723</v>
      </c>
      <c r="D90" s="120">
        <v>17</v>
      </c>
      <c r="E90" s="64"/>
      <c r="F90" s="6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row>
    <row r="91" spans="3:33" ht="30.75" customHeight="1">
      <c r="C91" s="71" t="s">
        <v>711</v>
      </c>
      <c r="D91" s="120">
        <v>13</v>
      </c>
      <c r="E91" s="64"/>
      <c r="F91" s="6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row>
    <row r="92" spans="3:33" ht="30.75" customHeight="1">
      <c r="C92" s="71" t="s">
        <v>712</v>
      </c>
      <c r="D92" s="120">
        <v>27</v>
      </c>
      <c r="E92" s="64"/>
      <c r="F92" s="6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row>
    <row r="93" spans="3:33" ht="30.75" customHeight="1">
      <c r="C93" s="88" t="s">
        <v>718</v>
      </c>
      <c r="D93" s="115">
        <f>AVERAGE(D87:D92)</f>
        <v>17.5</v>
      </c>
      <c r="E93" s="64"/>
      <c r="F93" s="6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row>
    <row r="94" spans="3:33" ht="30.75" customHeight="1">
      <c r="D94" s="64"/>
      <c r="E94" s="64"/>
      <c r="F94" s="6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row>
    <row r="95" spans="3:33" ht="25" customHeight="1">
      <c r="C95" s="519" t="s">
        <v>1039</v>
      </c>
      <c r="D95" s="465"/>
      <c r="E95" s="465"/>
      <c r="F95" s="465"/>
      <c r="G95" s="465"/>
      <c r="H95" s="465"/>
      <c r="I95" s="465"/>
      <c r="J95" s="465"/>
      <c r="K95" s="44"/>
      <c r="L95" s="44"/>
      <c r="M95" s="44"/>
      <c r="N95" s="44"/>
      <c r="O95" s="44"/>
      <c r="P95" s="44"/>
      <c r="Q95" s="44"/>
      <c r="R95" s="44"/>
      <c r="S95" s="44"/>
      <c r="T95" s="44"/>
      <c r="U95" s="44"/>
      <c r="V95" s="44"/>
      <c r="W95" s="44"/>
      <c r="X95" s="44"/>
      <c r="Y95" s="44"/>
      <c r="Z95" s="44"/>
      <c r="AA95" s="44"/>
      <c r="AB95" s="44"/>
      <c r="AC95" s="44"/>
      <c r="AD95" s="44"/>
      <c r="AE95" s="44"/>
      <c r="AF95" s="44"/>
      <c r="AG95" s="44"/>
    </row>
    <row r="96" spans="3:33" ht="25" customHeight="1">
      <c r="C96" s="449" t="s">
        <v>726</v>
      </c>
      <c r="D96" s="449"/>
      <c r="E96" s="449"/>
      <c r="F96" s="449"/>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row>
    <row r="97" spans="3:33" ht="30.75" customHeight="1">
      <c r="D97" s="64"/>
      <c r="E97" s="64"/>
      <c r="F97" s="6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row>
    <row r="98" spans="3:33" ht="50" customHeight="1">
      <c r="C98" s="341" t="s">
        <v>704</v>
      </c>
      <c r="D98" s="341" t="s">
        <v>725</v>
      </c>
      <c r="E98" s="64"/>
      <c r="F98" s="6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row>
    <row r="99" spans="3:33" ht="30.75" customHeight="1">
      <c r="C99" s="71" t="s">
        <v>707</v>
      </c>
      <c r="D99" s="120"/>
      <c r="E99" s="64"/>
      <c r="F99" s="6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row>
    <row r="100" spans="3:33" ht="30.75" customHeight="1">
      <c r="C100" s="71" t="s">
        <v>708</v>
      </c>
      <c r="D100" s="120">
        <v>4.5</v>
      </c>
      <c r="E100" s="64"/>
      <c r="F100" s="6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row>
    <row r="101" spans="3:33" ht="30.75" customHeight="1">
      <c r="C101" s="71" t="s">
        <v>709</v>
      </c>
      <c r="D101" s="120">
        <v>3.7</v>
      </c>
      <c r="E101" s="64"/>
      <c r="F101" s="6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row>
    <row r="102" spans="3:33" ht="30.75" customHeight="1">
      <c r="C102" s="71" t="s">
        <v>713</v>
      </c>
      <c r="D102" s="120">
        <v>6.6</v>
      </c>
      <c r="E102" s="64"/>
      <c r="F102" s="6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row>
    <row r="103" spans="3:33" ht="30.75" customHeight="1">
      <c r="C103" s="71" t="s">
        <v>711</v>
      </c>
      <c r="D103" s="120">
        <v>5.0999999999999996</v>
      </c>
      <c r="E103" s="64"/>
      <c r="F103" s="6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row>
    <row r="104" spans="3:33" ht="30.75" customHeight="1">
      <c r="C104" s="71" t="s">
        <v>715</v>
      </c>
      <c r="D104" s="120">
        <v>2.9</v>
      </c>
      <c r="E104" s="64"/>
      <c r="F104" s="6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row>
    <row r="105" spans="3:33" ht="30.75" customHeight="1">
      <c r="C105" s="88" t="s">
        <v>718</v>
      </c>
      <c r="D105" s="115">
        <f>AVERAGE(D99:D104)</f>
        <v>4.5599999999999996</v>
      </c>
      <c r="E105" s="64"/>
      <c r="F105" s="6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row>
    <row r="106" spans="3:33" ht="30.75" customHeight="1">
      <c r="D106" s="64"/>
      <c r="E106" s="64"/>
      <c r="F106" s="6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row>
    <row r="107" spans="3:33" ht="25" customHeight="1">
      <c r="C107" s="519" t="s">
        <v>1039</v>
      </c>
      <c r="D107" s="465"/>
      <c r="E107" s="465"/>
      <c r="F107" s="465"/>
      <c r="G107" s="465"/>
      <c r="H107" s="465"/>
      <c r="I107" s="465"/>
      <c r="J107" s="465"/>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row>
    <row r="108" spans="3:33" ht="25" customHeight="1">
      <c r="C108" s="449" t="s">
        <v>727</v>
      </c>
      <c r="D108" s="449"/>
      <c r="E108" s="449"/>
      <c r="F108" s="449"/>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row>
    <row r="109" spans="3:33" ht="30.75" customHeight="1">
      <c r="D109" s="64"/>
      <c r="E109" s="64"/>
      <c r="F109" s="6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row>
    <row r="110" spans="3:33" ht="50" customHeight="1">
      <c r="C110" s="341" t="s">
        <v>704</v>
      </c>
      <c r="D110" s="94" t="s">
        <v>725</v>
      </c>
      <c r="E110" s="64"/>
      <c r="F110" s="6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row>
    <row r="111" spans="3:33" ht="30.75" customHeight="1">
      <c r="C111" s="71" t="s">
        <v>709</v>
      </c>
      <c r="D111" s="120">
        <v>37</v>
      </c>
      <c r="E111" s="64"/>
      <c r="F111" s="6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row>
    <row r="112" spans="3:33" ht="30.75" customHeight="1">
      <c r="C112" s="71" t="s">
        <v>711</v>
      </c>
      <c r="D112" s="120">
        <v>106</v>
      </c>
      <c r="E112" s="64"/>
      <c r="F112" s="6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row>
    <row r="113" spans="1:33" ht="30.75" customHeight="1">
      <c r="C113" s="71" t="s">
        <v>723</v>
      </c>
      <c r="D113" s="120">
        <v>48</v>
      </c>
      <c r="E113" s="64"/>
      <c r="F113" s="6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row>
    <row r="114" spans="1:33" ht="30.75" customHeight="1">
      <c r="C114" s="71" t="s">
        <v>715</v>
      </c>
      <c r="D114" s="120">
        <v>95</v>
      </c>
      <c r="E114" s="64"/>
      <c r="F114" s="6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row>
    <row r="115" spans="1:33" ht="30.75" customHeight="1">
      <c r="C115" s="88" t="s">
        <v>718</v>
      </c>
      <c r="D115" s="115">
        <f>AVERAGE(D111:D114)</f>
        <v>71.5</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row>
    <row r="116" spans="1:33" ht="30.75" customHeight="1">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row>
    <row r="117" spans="1:33" ht="25" customHeight="1">
      <c r="C117" s="519" t="s">
        <v>1039</v>
      </c>
      <c r="D117" s="465"/>
      <c r="E117" s="465"/>
      <c r="F117" s="465"/>
      <c r="G117" s="465"/>
      <c r="H117" s="465"/>
      <c r="I117" s="465"/>
      <c r="J117" s="465"/>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row>
    <row r="118" spans="1:33" ht="30.75" customHeight="1">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row>
    <row r="119" spans="1:33" s="59" customFormat="1" ht="50" customHeight="1">
      <c r="A119" s="2"/>
    </row>
    <row r="120" spans="1:33" s="59" customFormat="1" ht="30.75" customHeight="1">
      <c r="C120" s="343" t="s">
        <v>1122</v>
      </c>
      <c r="D120" s="41"/>
      <c r="E120" s="41"/>
      <c r="F120" s="41"/>
      <c r="G120" s="529" t="s">
        <v>1119</v>
      </c>
      <c r="H120" s="529"/>
    </row>
    <row r="121" spans="1:33" s="59" customFormat="1" ht="30.75" customHeight="1">
      <c r="B121" s="41"/>
      <c r="C121" s="41"/>
      <c r="D121" s="41"/>
      <c r="E121" s="41"/>
      <c r="F121" s="41"/>
      <c r="G121" s="41"/>
      <c r="H121" s="41"/>
      <c r="I121" s="41"/>
    </row>
    <row r="122" spans="1:33" s="59" customFormat="1" ht="50" customHeight="1">
      <c r="C122" s="421" t="s">
        <v>830</v>
      </c>
      <c r="D122" s="421"/>
      <c r="E122" s="421"/>
      <c r="F122" s="421"/>
      <c r="G122" s="421"/>
      <c r="H122" s="421"/>
      <c r="I122" s="97"/>
    </row>
    <row r="123" spans="1:33" ht="50" customHeight="1"/>
  </sheetData>
  <mergeCells count="33">
    <mergeCell ref="G28:H28"/>
    <mergeCell ref="D35:F35"/>
    <mergeCell ref="D36:F36"/>
    <mergeCell ref="D37:F37"/>
    <mergeCell ref="D39:F39"/>
    <mergeCell ref="C122:H122"/>
    <mergeCell ref="AF2:AG2"/>
    <mergeCell ref="D7:I7"/>
    <mergeCell ref="AF7:AG7"/>
    <mergeCell ref="C8:C9"/>
    <mergeCell ref="D8:I8"/>
    <mergeCell ref="D38:F38"/>
    <mergeCell ref="J8:O8"/>
    <mergeCell ref="P8:U8"/>
    <mergeCell ref="V8:AA8"/>
    <mergeCell ref="AB8:AG8"/>
    <mergeCell ref="D40:F40"/>
    <mergeCell ref="C107:J107"/>
    <mergeCell ref="C108:F108"/>
    <mergeCell ref="C117:J117"/>
    <mergeCell ref="C42:F42"/>
    <mergeCell ref="C46:F46"/>
    <mergeCell ref="C47:F47"/>
    <mergeCell ref="C44:F44"/>
    <mergeCell ref="C51:F51"/>
    <mergeCell ref="C49:F49"/>
    <mergeCell ref="G120:H120"/>
    <mergeCell ref="C68:J68"/>
    <mergeCell ref="C69:F69"/>
    <mergeCell ref="C83:J83"/>
    <mergeCell ref="C84:F84"/>
    <mergeCell ref="C95:J95"/>
    <mergeCell ref="C96:F96"/>
  </mergeCells>
  <phoneticPr fontId="75" type="noConversion"/>
  <hyperlinks>
    <hyperlink ref="C122" location="'lista de datos'!A1" display="Volver al índice"/>
    <hyperlink ref="I122" location="'lista de datos'!A1" display="'lista de datos'!A1"/>
    <hyperlink ref="G120" location="infraestructura!A1" display="Siguiente   "/>
    <hyperlink ref="H120" location="infraestructura!A1" display="infraestructura!A1"/>
    <hyperlink ref="C120" location="'datos generales'!A1" display=" Atrás "/>
    <hyperlink ref="C120" location="'energía '!A1" display="  Atrás "/>
    <hyperlink ref="G120:H120" location="'accidentes '!A1" display="Siguiente   "/>
  </hyperlinks>
  <pageMargins left="0.19" right="0.4" top="1.96" bottom="0.98" header="0.49" footer="0.49"/>
  <pageSetup scale="30" fitToWidth="2" fitToHeight="3"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M59"/>
  <sheetViews>
    <sheetView workbookViewId="0"/>
  </sheetViews>
  <sheetFormatPr baseColWidth="10" defaultColWidth="8.83203125" defaultRowHeight="30.75" customHeight="1" x14ac:dyDescent="0"/>
  <cols>
    <col min="1" max="1" width="13" style="41" customWidth="1"/>
    <col min="2" max="2" width="40.83203125" style="41" customWidth="1"/>
    <col min="3" max="4" width="16.83203125" style="41" customWidth="1"/>
    <col min="5" max="5" width="20.1640625" style="41" customWidth="1"/>
    <col min="6" max="6" width="18.83203125" style="41" customWidth="1"/>
    <col min="7" max="8" width="12.83203125" style="41" customWidth="1"/>
    <col min="9" max="16384" width="8.83203125" style="41"/>
  </cols>
  <sheetData>
    <row r="1" spans="2:13" s="7" customFormat="1" ht="30.75" customHeight="1"/>
    <row r="2" spans="2:13" s="7" customFormat="1" ht="62" customHeight="1">
      <c r="B2" s="6"/>
      <c r="C2" s="6"/>
      <c r="E2" s="413" t="s">
        <v>1165</v>
      </c>
      <c r="F2" s="413"/>
    </row>
    <row r="3" spans="2:13" s="7" customFormat="1" ht="30.75" customHeight="1">
      <c r="B3" s="6"/>
      <c r="C3" s="6"/>
      <c r="D3" s="6"/>
      <c r="E3" s="6"/>
      <c r="J3" s="98"/>
      <c r="K3" s="98"/>
      <c r="L3" s="98"/>
      <c r="M3" s="98"/>
    </row>
    <row r="5" spans="2:13" ht="51" customHeight="1">
      <c r="B5" s="430" t="s">
        <v>1040</v>
      </c>
      <c r="C5" s="430"/>
      <c r="D5" s="430"/>
      <c r="E5" s="430"/>
      <c r="F5" s="430"/>
      <c r="G5" s="44"/>
    </row>
    <row r="6" spans="2:13" ht="30.75" customHeight="1">
      <c r="B6" s="44"/>
      <c r="D6" s="44"/>
      <c r="E6" s="44"/>
      <c r="F6" s="44"/>
      <c r="G6" s="110"/>
    </row>
    <row r="7" spans="2:13" ht="30.75" customHeight="1">
      <c r="B7" s="44"/>
      <c r="C7" s="76" t="s">
        <v>591</v>
      </c>
      <c r="D7" s="44"/>
      <c r="E7" s="44"/>
      <c r="F7" s="44"/>
      <c r="G7" s="110"/>
    </row>
    <row r="8" spans="2:13" ht="30.75" customHeight="1">
      <c r="B8" s="408" t="s">
        <v>639</v>
      </c>
      <c r="C8" s="290" t="s">
        <v>354</v>
      </c>
    </row>
    <row r="9" spans="2:13" ht="30.75" customHeight="1">
      <c r="B9" s="408"/>
      <c r="C9" s="290" t="s">
        <v>447</v>
      </c>
    </row>
    <row r="10" spans="2:13" ht="30.75" customHeight="1">
      <c r="B10" s="49" t="s">
        <v>580</v>
      </c>
      <c r="C10" s="120">
        <v>526</v>
      </c>
    </row>
    <row r="11" spans="2:13" ht="30.75" customHeight="1">
      <c r="B11" s="49" t="s">
        <v>581</v>
      </c>
      <c r="C11" s="120">
        <v>13957</v>
      </c>
    </row>
    <row r="12" spans="2:13" ht="30.75" customHeight="1">
      <c r="B12" s="244" t="s">
        <v>336</v>
      </c>
      <c r="C12" s="189">
        <v>14483</v>
      </c>
    </row>
    <row r="13" spans="2:13" ht="30.75" customHeight="1">
      <c r="C13" s="165"/>
      <c r="D13" s="165"/>
      <c r="E13" s="118"/>
      <c r="F13" s="118"/>
      <c r="G13" s="110"/>
    </row>
    <row r="14" spans="2:13" ht="25" customHeight="1">
      <c r="B14" s="412" t="s">
        <v>1049</v>
      </c>
      <c r="C14" s="412"/>
      <c r="D14" s="412"/>
      <c r="E14" s="412"/>
    </row>
    <row r="15" spans="2:13" ht="30.75" customHeight="1">
      <c r="B15" s="44"/>
    </row>
    <row r="16" spans="2:13" ht="51" customHeight="1">
      <c r="B16" s="430" t="s">
        <v>1041</v>
      </c>
      <c r="C16" s="430"/>
      <c r="D16" s="430"/>
      <c r="E16" s="430"/>
      <c r="F16" s="430"/>
    </row>
    <row r="17" spans="2:9" ht="30.75" customHeight="1">
      <c r="B17" s="118"/>
      <c r="C17" s="44"/>
      <c r="D17" s="6"/>
      <c r="E17" s="6"/>
      <c r="G17" s="6"/>
    </row>
    <row r="18" spans="2:9" ht="30.75" customHeight="1">
      <c r="B18" s="118"/>
      <c r="C18" s="44"/>
      <c r="D18" s="6"/>
      <c r="E18" s="6"/>
      <c r="F18" s="76" t="s">
        <v>591</v>
      </c>
      <c r="G18" s="6"/>
    </row>
    <row r="19" spans="2:9" ht="39.75" customHeight="1">
      <c r="B19" s="408" t="s">
        <v>449</v>
      </c>
      <c r="C19" s="408"/>
      <c r="D19" s="408"/>
      <c r="E19" s="408"/>
      <c r="F19" s="255" t="s">
        <v>448</v>
      </c>
      <c r="G19" s="6"/>
    </row>
    <row r="20" spans="2:9" ht="30.75" customHeight="1">
      <c r="B20" s="71" t="s">
        <v>636</v>
      </c>
      <c r="C20" s="43" t="s">
        <v>450</v>
      </c>
      <c r="D20" s="43" t="s">
        <v>1042</v>
      </c>
      <c r="E20" s="120" t="s">
        <v>311</v>
      </c>
      <c r="F20" s="120" t="s">
        <v>1043</v>
      </c>
      <c r="G20" s="6"/>
    </row>
    <row r="21" spans="2:9" ht="30.75" customHeight="1">
      <c r="B21" s="71" t="s">
        <v>582</v>
      </c>
      <c r="C21" s="43">
        <v>526</v>
      </c>
      <c r="D21" s="43">
        <v>17</v>
      </c>
      <c r="E21" s="120">
        <v>543</v>
      </c>
      <c r="F21" s="43">
        <v>543</v>
      </c>
      <c r="G21" s="6"/>
    </row>
    <row r="22" spans="2:9" ht="30.75" customHeight="1">
      <c r="B22" s="71" t="s">
        <v>446</v>
      </c>
      <c r="C22" s="43">
        <v>17832</v>
      </c>
      <c r="D22" s="43"/>
      <c r="E22" s="120">
        <v>17832</v>
      </c>
      <c r="F22" s="43"/>
      <c r="G22" s="6"/>
    </row>
    <row r="23" spans="2:9" ht="30.75" customHeight="1">
      <c r="B23" s="88" t="s">
        <v>311</v>
      </c>
      <c r="C23" s="115">
        <v>18375</v>
      </c>
      <c r="D23" s="115">
        <f>D21</f>
        <v>17</v>
      </c>
      <c r="E23" s="115"/>
      <c r="F23" s="115"/>
      <c r="G23" s="6"/>
    </row>
    <row r="24" spans="2:9" ht="30.75" customHeight="1">
      <c r="B24" s="89"/>
      <c r="C24" s="131"/>
      <c r="D24" s="131"/>
      <c r="E24" s="131"/>
      <c r="F24" s="131"/>
      <c r="G24" s="6"/>
    </row>
    <row r="25" spans="2:9" ht="25" customHeight="1">
      <c r="B25" s="428" t="s">
        <v>1044</v>
      </c>
      <c r="C25" s="428"/>
      <c r="D25" s="428"/>
      <c r="E25" s="428"/>
      <c r="F25" s="428"/>
      <c r="G25" s="109"/>
      <c r="H25" s="256"/>
    </row>
    <row r="26" spans="2:9" ht="25" customHeight="1">
      <c r="B26" s="473" t="s">
        <v>1045</v>
      </c>
      <c r="C26" s="473"/>
      <c r="D26" s="473"/>
      <c r="E26" s="473"/>
      <c r="F26" s="473"/>
      <c r="G26" s="256"/>
      <c r="H26" s="256"/>
    </row>
    <row r="27" spans="2:9" ht="25" customHeight="1">
      <c r="C27" s="44"/>
    </row>
    <row r="28" spans="2:9" ht="25" customHeight="1">
      <c r="B28" s="519" t="s">
        <v>1050</v>
      </c>
      <c r="C28" s="465"/>
      <c r="D28" s="465"/>
      <c r="E28" s="465"/>
      <c r="F28" s="64"/>
    </row>
    <row r="29" spans="2:9" ht="30.75" customHeight="1">
      <c r="B29" s="519"/>
      <c r="C29" s="465"/>
      <c r="D29" s="465"/>
      <c r="E29" s="465"/>
      <c r="F29" s="465"/>
      <c r="G29" s="465"/>
      <c r="H29" s="465"/>
      <c r="I29" s="465"/>
    </row>
    <row r="30" spans="2:9" ht="51" customHeight="1">
      <c r="B30" s="430" t="s">
        <v>1046</v>
      </c>
      <c r="C30" s="430"/>
      <c r="D30" s="430"/>
      <c r="E30" s="430"/>
      <c r="F30" s="430"/>
      <c r="G30" s="44"/>
    </row>
    <row r="31" spans="2:9" ht="30.75" customHeight="1">
      <c r="B31" s="44"/>
      <c r="C31" s="44"/>
      <c r="D31" s="44"/>
      <c r="F31" s="44"/>
      <c r="G31" s="44"/>
    </row>
    <row r="32" spans="2:9" ht="30.75" customHeight="1">
      <c r="B32" s="44"/>
      <c r="C32" s="44"/>
      <c r="D32" s="44"/>
      <c r="E32" s="76" t="s">
        <v>591</v>
      </c>
      <c r="F32" s="44"/>
      <c r="G32" s="44"/>
    </row>
    <row r="33" spans="2:7" ht="30.75" customHeight="1">
      <c r="B33" s="408" t="s">
        <v>635</v>
      </c>
      <c r="C33" s="408" t="s">
        <v>579</v>
      </c>
      <c r="D33" s="408"/>
      <c r="E33" s="408"/>
      <c r="F33" s="44"/>
      <c r="G33" s="44"/>
    </row>
    <row r="34" spans="2:7" ht="30.75" customHeight="1">
      <c r="B34" s="408"/>
      <c r="C34" s="43" t="s">
        <v>355</v>
      </c>
      <c r="D34" s="43" t="s">
        <v>446</v>
      </c>
      <c r="E34" s="43" t="s">
        <v>311</v>
      </c>
      <c r="F34" s="44"/>
      <c r="G34" s="44"/>
    </row>
    <row r="35" spans="2:7" ht="30.75" customHeight="1">
      <c r="B35" s="80" t="s">
        <v>622</v>
      </c>
      <c r="C35" s="43">
        <v>20</v>
      </c>
      <c r="D35" s="43">
        <v>1507</v>
      </c>
      <c r="E35" s="49">
        <v>1527</v>
      </c>
      <c r="F35" s="44"/>
      <c r="G35" s="117"/>
    </row>
    <row r="36" spans="2:7" ht="30.75" customHeight="1">
      <c r="B36" s="80" t="s">
        <v>623</v>
      </c>
      <c r="C36" s="43">
        <v>104</v>
      </c>
      <c r="D36" s="43">
        <v>4693</v>
      </c>
      <c r="E36" s="49">
        <v>4797</v>
      </c>
      <c r="F36" s="44"/>
      <c r="G36" s="44"/>
    </row>
    <row r="37" spans="2:7" ht="30.75" customHeight="1">
      <c r="B37" s="80" t="s">
        <v>621</v>
      </c>
      <c r="C37" s="43">
        <v>1</v>
      </c>
      <c r="D37" s="43">
        <v>488</v>
      </c>
      <c r="E37" s="49">
        <v>489</v>
      </c>
      <c r="F37" s="44"/>
    </row>
    <row r="38" spans="2:7" ht="30.75" customHeight="1">
      <c r="B38" s="80" t="s">
        <v>624</v>
      </c>
      <c r="C38" s="43">
        <v>0</v>
      </c>
      <c r="D38" s="43">
        <v>0</v>
      </c>
      <c r="E38" s="49">
        <v>0</v>
      </c>
      <c r="F38" s="44"/>
      <c r="G38" s="44"/>
    </row>
    <row r="39" spans="2:7" ht="30.75" customHeight="1">
      <c r="B39" s="80" t="s">
        <v>451</v>
      </c>
      <c r="C39" s="43">
        <v>46</v>
      </c>
      <c r="D39" s="43">
        <v>1105</v>
      </c>
      <c r="E39" s="49">
        <v>1151</v>
      </c>
      <c r="F39" s="44"/>
      <c r="G39" s="44"/>
    </row>
    <row r="40" spans="2:7" ht="30.75" customHeight="1">
      <c r="B40" s="80" t="s">
        <v>625</v>
      </c>
      <c r="C40" s="43">
        <v>0</v>
      </c>
      <c r="D40" s="43">
        <v>0</v>
      </c>
      <c r="E40" s="49">
        <v>0</v>
      </c>
      <c r="F40" s="44"/>
      <c r="G40" s="44"/>
    </row>
    <row r="41" spans="2:7" ht="30.75" customHeight="1">
      <c r="B41" s="80" t="s">
        <v>626</v>
      </c>
      <c r="C41" s="43">
        <v>0</v>
      </c>
      <c r="D41" s="43">
        <v>0</v>
      </c>
      <c r="E41" s="49">
        <v>0</v>
      </c>
      <c r="F41" s="44"/>
      <c r="G41" s="44"/>
    </row>
    <row r="42" spans="2:7" ht="30.75" customHeight="1">
      <c r="B42" s="80" t="s">
        <v>627</v>
      </c>
      <c r="C42" s="43">
        <v>2</v>
      </c>
      <c r="D42" s="43">
        <v>147</v>
      </c>
      <c r="E42" s="49">
        <v>149</v>
      </c>
      <c r="F42" s="44"/>
      <c r="G42" s="44"/>
    </row>
    <row r="43" spans="2:7" ht="30.75" customHeight="1">
      <c r="B43" s="80" t="s">
        <v>628</v>
      </c>
      <c r="C43" s="43">
        <v>9</v>
      </c>
      <c r="D43" s="43">
        <v>466</v>
      </c>
      <c r="E43" s="49">
        <v>475</v>
      </c>
      <c r="F43" s="44"/>
      <c r="G43" s="44"/>
    </row>
    <row r="44" spans="2:7" ht="30.75" customHeight="1">
      <c r="B44" s="80" t="s">
        <v>629</v>
      </c>
      <c r="C44" s="43">
        <v>0</v>
      </c>
      <c r="D44" s="43">
        <v>0</v>
      </c>
      <c r="E44" s="49">
        <v>0</v>
      </c>
      <c r="F44" s="44"/>
      <c r="G44" s="44"/>
    </row>
    <row r="45" spans="2:7" ht="30.75" customHeight="1">
      <c r="B45" s="80" t="s">
        <v>630</v>
      </c>
      <c r="C45" s="43">
        <v>0</v>
      </c>
      <c r="D45" s="43">
        <v>0</v>
      </c>
      <c r="E45" s="49">
        <v>0</v>
      </c>
      <c r="F45" s="44"/>
      <c r="G45" s="44"/>
    </row>
    <row r="46" spans="2:7" ht="30.75" customHeight="1">
      <c r="B46" s="80" t="s">
        <v>631</v>
      </c>
      <c r="C46" s="43">
        <v>0</v>
      </c>
      <c r="D46" s="43">
        <v>0</v>
      </c>
      <c r="E46" s="49">
        <v>0</v>
      </c>
      <c r="F46" s="44"/>
      <c r="G46" s="44"/>
    </row>
    <row r="47" spans="2:7" ht="30.75" customHeight="1">
      <c r="B47" s="80" t="s">
        <v>632</v>
      </c>
      <c r="C47" s="43">
        <v>1</v>
      </c>
      <c r="D47" s="43">
        <v>92</v>
      </c>
      <c r="E47" s="49">
        <v>93</v>
      </c>
      <c r="F47" s="44"/>
      <c r="G47" s="44"/>
    </row>
    <row r="48" spans="2:7" ht="30.75" customHeight="1">
      <c r="B48" s="80" t="s">
        <v>633</v>
      </c>
      <c r="C48" s="43">
        <v>1</v>
      </c>
      <c r="D48" s="43" t="s">
        <v>152</v>
      </c>
      <c r="E48" s="49">
        <v>1</v>
      </c>
      <c r="F48" s="44"/>
      <c r="G48" s="44"/>
    </row>
    <row r="49" spans="2:9" ht="30.75" customHeight="1">
      <c r="B49" s="80" t="s">
        <v>634</v>
      </c>
      <c r="C49" s="43">
        <v>296</v>
      </c>
      <c r="D49" s="43">
        <v>5049</v>
      </c>
      <c r="E49" s="49">
        <v>5345</v>
      </c>
      <c r="F49" s="44"/>
      <c r="G49" s="44"/>
    </row>
    <row r="50" spans="2:9" ht="30.75" customHeight="1">
      <c r="B50" s="80" t="s">
        <v>1047</v>
      </c>
      <c r="C50" s="43">
        <v>0</v>
      </c>
      <c r="D50" s="43">
        <v>0</v>
      </c>
      <c r="E50" s="49">
        <v>0</v>
      </c>
      <c r="F50" s="44"/>
      <c r="G50" s="44"/>
    </row>
    <row r="51" spans="2:9" ht="30.75" customHeight="1">
      <c r="B51" s="78" t="s">
        <v>311</v>
      </c>
      <c r="C51" s="115">
        <f>SUM(C35:C50)</f>
        <v>480</v>
      </c>
      <c r="D51" s="115">
        <f>SUM(D35:D50)</f>
        <v>13547</v>
      </c>
      <c r="E51" s="115">
        <f>SUM(E35:E50)</f>
        <v>14027</v>
      </c>
      <c r="F51" s="44"/>
      <c r="G51" s="44"/>
    </row>
    <row r="52" spans="2:9" ht="30.75" customHeight="1">
      <c r="B52" s="91"/>
      <c r="C52" s="131"/>
      <c r="D52" s="131"/>
      <c r="E52" s="92"/>
      <c r="F52" s="44"/>
      <c r="G52" s="44"/>
    </row>
    <row r="53" spans="2:9" ht="25" customHeight="1">
      <c r="B53" s="463" t="s">
        <v>1048</v>
      </c>
      <c r="C53" s="463"/>
      <c r="D53" s="463"/>
      <c r="E53" s="463"/>
      <c r="F53" s="463"/>
      <c r="G53" s="44"/>
    </row>
    <row r="54" spans="2:9" ht="25" customHeight="1">
      <c r="B54" s="519" t="s">
        <v>1051</v>
      </c>
      <c r="C54" s="519"/>
      <c r="D54" s="519"/>
      <c r="E54" s="519"/>
      <c r="F54" s="519"/>
      <c r="G54" s="44"/>
    </row>
    <row r="55" spans="2:9" ht="25" customHeight="1">
      <c r="B55" s="465" t="s">
        <v>153</v>
      </c>
      <c r="C55" s="465"/>
      <c r="D55" s="465"/>
      <c r="E55" s="465"/>
      <c r="F55" s="44"/>
      <c r="G55" s="44"/>
    </row>
    <row r="56" spans="2:9" ht="30.75" customHeight="1">
      <c r="B56" s="122"/>
      <c r="C56" s="121"/>
      <c r="D56" s="121"/>
      <c r="E56" s="44"/>
      <c r="F56" s="44"/>
      <c r="G56" s="44"/>
    </row>
    <row r="57" spans="2:9" s="59" customFormat="1" ht="30.75" customHeight="1">
      <c r="B57" s="494" t="s">
        <v>1123</v>
      </c>
      <c r="C57" s="494"/>
      <c r="D57" s="41"/>
      <c r="E57" s="41"/>
      <c r="F57" s="41"/>
      <c r="G57" s="534" t="s">
        <v>1119</v>
      </c>
      <c r="H57" s="534"/>
    </row>
    <row r="58" spans="2:9" s="59" customFormat="1" ht="30.75" customHeight="1">
      <c r="B58" s="41"/>
      <c r="C58" s="41"/>
      <c r="D58" s="41"/>
      <c r="E58" s="41"/>
      <c r="F58" s="41"/>
      <c r="G58" s="41"/>
      <c r="H58" s="41"/>
      <c r="I58" s="41"/>
    </row>
    <row r="59" spans="2:9" s="59" customFormat="1" ht="50" customHeight="1">
      <c r="B59" s="421" t="s">
        <v>830</v>
      </c>
      <c r="C59" s="421"/>
      <c r="D59" s="421"/>
      <c r="E59" s="421"/>
      <c r="F59" s="421"/>
      <c r="G59" s="421"/>
      <c r="H59" s="421"/>
      <c r="I59" s="97"/>
    </row>
  </sheetData>
  <mergeCells count="19">
    <mergeCell ref="E2:F2"/>
    <mergeCell ref="B59:H59"/>
    <mergeCell ref="B53:F53"/>
    <mergeCell ref="B28:E28"/>
    <mergeCell ref="B29:I29"/>
    <mergeCell ref="B5:F5"/>
    <mergeCell ref="B8:B9"/>
    <mergeCell ref="B14:E14"/>
    <mergeCell ref="B16:F16"/>
    <mergeCell ref="B55:E55"/>
    <mergeCell ref="B57:C57"/>
    <mergeCell ref="G57:H57"/>
    <mergeCell ref="B25:F25"/>
    <mergeCell ref="B26:F26"/>
    <mergeCell ref="B30:F30"/>
    <mergeCell ref="B33:B34"/>
    <mergeCell ref="C33:E33"/>
    <mergeCell ref="B19:E19"/>
    <mergeCell ref="B54:F54"/>
  </mergeCells>
  <phoneticPr fontId="75" type="noConversion"/>
  <hyperlinks>
    <hyperlink ref="B59" location="'lista de datos'!A1" display="Volver al índice"/>
    <hyperlink ref="I59" location="'lista de datos'!A1" display="'lista de datos'!A1"/>
    <hyperlink ref="G57" location="infraestructura!A1" display="Siguiente   "/>
    <hyperlink ref="H57" location="infraestructura!A1" display="infraestructura!A1"/>
    <hyperlink ref="B57" location="'datos generales'!A1" display=" Atrás "/>
    <hyperlink ref="C57" location="'datos generales'!A1" display="'datos generales'!A1"/>
    <hyperlink ref="B59:H59" location="'lista de datos '!A1" display="Volver al índice"/>
    <hyperlink ref="B57:C57" location="contaminación!A1" display="  Atrás "/>
    <hyperlink ref="G57:H57" location="'impuestos-costos '!A1" display="Siguiente   "/>
  </hyperlinks>
  <pageMargins left="0.19" right="0.4" top="1.96" bottom="0.98" header="0.49" footer="0.49"/>
  <pageSetup scale="48" fitToHeight="2" pageOrder="overThenDown" orientation="landscape" horizontalDpi="4294967292" verticalDpi="4294967292"/>
  <headerFooter>
    <oddHeader>&amp;L&amp;K000000&amp;G&amp;R&amp;"Roboto Medium,Normal"&amp;11&amp;K155E89Observatorio de Movilidad Urbana</oddHeader>
  </headerFooter>
  <rowBreaks count="1" manualBreakCount="1">
    <brk id="14" max="6" man="1"/>
  </rowBreaks>
  <drawing r:id="rId1"/>
  <legacyDrawingHF r:id="rId2"/>
  <extLst>
    <ext xmlns:mx="http://schemas.microsoft.com/office/mac/excel/2008/main" uri="{64002731-A6B0-56B0-2670-7721B7C09600}">
      <mx:PLV Mode="0" OnePage="0" WScale="97"/>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127"/>
  <sheetViews>
    <sheetView zoomScaleSheetLayoutView="50" workbookViewId="0"/>
  </sheetViews>
  <sheetFormatPr baseColWidth="10" defaultColWidth="8.83203125" defaultRowHeight="30.75" customHeight="1" x14ac:dyDescent="0"/>
  <cols>
    <col min="1" max="1" width="12.83203125" style="41" customWidth="1"/>
    <col min="2" max="2" width="35.83203125" style="41" customWidth="1"/>
    <col min="3" max="3" width="21.5" style="41" customWidth="1"/>
    <col min="4" max="4" width="33.33203125" style="41" customWidth="1"/>
    <col min="5" max="5" width="24.83203125" style="41" customWidth="1"/>
    <col min="6" max="7" width="21.5" style="41" customWidth="1"/>
    <col min="8" max="8" width="12.33203125" style="41" bestFit="1" customWidth="1"/>
    <col min="9" max="9" width="12.83203125" style="41" bestFit="1" customWidth="1"/>
    <col min="10" max="16384" width="8.83203125" style="41"/>
  </cols>
  <sheetData>
    <row r="1" spans="2:13" s="7" customFormat="1" ht="30.75" customHeight="1"/>
    <row r="2" spans="2:13" s="7" customFormat="1" ht="62" customHeight="1">
      <c r="B2" s="6"/>
      <c r="C2" s="6"/>
      <c r="D2" s="6"/>
      <c r="E2" s="257"/>
      <c r="F2" s="413" t="s">
        <v>1165</v>
      </c>
      <c r="G2" s="413"/>
    </row>
    <row r="3" spans="2:13" s="7" customFormat="1" ht="30.75" customHeight="1">
      <c r="B3" s="6"/>
      <c r="C3" s="6"/>
      <c r="D3" s="6"/>
      <c r="E3" s="6"/>
      <c r="J3" s="98"/>
      <c r="K3" s="98"/>
      <c r="L3" s="98"/>
      <c r="M3" s="98"/>
    </row>
    <row r="5" spans="2:13" ht="52" customHeight="1">
      <c r="B5" s="430" t="s">
        <v>1052</v>
      </c>
      <c r="C5" s="430"/>
      <c r="D5" s="430"/>
      <c r="E5" s="430"/>
      <c r="F5" s="430"/>
      <c r="G5" s="430"/>
      <c r="H5" s="44"/>
    </row>
    <row r="6" spans="2:13" ht="30.75" customHeight="1">
      <c r="B6" s="221"/>
      <c r="C6" s="44"/>
      <c r="D6" s="221"/>
      <c r="E6" s="44"/>
      <c r="F6" s="44"/>
      <c r="G6" s="44"/>
      <c r="H6" s="44"/>
    </row>
    <row r="7" spans="2:13" ht="30.75" customHeight="1">
      <c r="B7" s="44"/>
      <c r="C7" s="44"/>
      <c r="D7" s="44"/>
      <c r="E7" s="44"/>
      <c r="F7" s="44"/>
      <c r="G7" s="76" t="s">
        <v>590</v>
      </c>
      <c r="H7" s="44"/>
    </row>
    <row r="8" spans="2:13" ht="30.75" customHeight="1">
      <c r="B8" s="408" t="s">
        <v>312</v>
      </c>
      <c r="C8" s="408" t="s">
        <v>493</v>
      </c>
      <c r="D8" s="408"/>
      <c r="E8" s="408"/>
      <c r="F8" s="408"/>
      <c r="G8" s="408"/>
      <c r="H8" s="258"/>
    </row>
    <row r="9" spans="2:13" ht="30.75" customHeight="1">
      <c r="B9" s="408"/>
      <c r="C9" s="43" t="s">
        <v>394</v>
      </c>
      <c r="D9" s="43" t="s">
        <v>609</v>
      </c>
      <c r="E9" s="43" t="s">
        <v>637</v>
      </c>
      <c r="F9" s="43" t="s">
        <v>1053</v>
      </c>
      <c r="G9" s="43" t="s">
        <v>941</v>
      </c>
      <c r="H9" s="217"/>
    </row>
    <row r="10" spans="2:13" ht="30.75" customHeight="1">
      <c r="B10" s="140" t="s">
        <v>432</v>
      </c>
      <c r="C10" s="158"/>
      <c r="D10" s="158"/>
      <c r="E10" s="158"/>
      <c r="F10" s="158"/>
      <c r="G10" s="158"/>
      <c r="H10" s="44"/>
    </row>
    <row r="11" spans="2:13" ht="30.75" customHeight="1">
      <c r="B11" s="199" t="s">
        <v>281</v>
      </c>
      <c r="C11" s="120">
        <v>464850</v>
      </c>
      <c r="D11" s="120">
        <v>115100</v>
      </c>
      <c r="E11" s="120">
        <v>234415</v>
      </c>
      <c r="F11" s="120">
        <v>107000</v>
      </c>
      <c r="G11" s="120">
        <v>0</v>
      </c>
      <c r="H11" s="44"/>
    </row>
    <row r="12" spans="2:13" ht="30.75" customHeight="1">
      <c r="B12" s="199" t="s">
        <v>282</v>
      </c>
      <c r="C12" s="120">
        <v>44850</v>
      </c>
      <c r="D12" s="120">
        <v>85100</v>
      </c>
      <c r="E12" s="120">
        <v>210128</v>
      </c>
      <c r="F12" s="120">
        <v>54000</v>
      </c>
      <c r="G12" s="120">
        <v>0</v>
      </c>
      <c r="H12" s="44"/>
      <c r="I12" s="117"/>
    </row>
    <row r="13" spans="2:13" ht="30.75" customHeight="1">
      <c r="B13" s="199" t="s">
        <v>494</v>
      </c>
      <c r="C13" s="120">
        <v>133300</v>
      </c>
      <c r="D13" s="120">
        <v>115100</v>
      </c>
      <c r="E13" s="120">
        <v>250245</v>
      </c>
      <c r="F13" s="120">
        <v>89000</v>
      </c>
      <c r="G13" s="120">
        <v>0</v>
      </c>
      <c r="H13" s="44"/>
    </row>
    <row r="14" spans="2:13" ht="30.75" customHeight="1">
      <c r="B14" s="199" t="s">
        <v>283</v>
      </c>
      <c r="C14" s="120">
        <v>0</v>
      </c>
      <c r="D14" s="120">
        <v>0</v>
      </c>
      <c r="E14" s="120">
        <v>0</v>
      </c>
      <c r="F14" s="120">
        <v>0</v>
      </c>
      <c r="G14" s="120">
        <v>0</v>
      </c>
      <c r="H14" s="44"/>
    </row>
    <row r="15" spans="2:13" ht="30.75" customHeight="1">
      <c r="B15" s="140" t="s">
        <v>433</v>
      </c>
      <c r="C15" s="158"/>
      <c r="D15" s="158"/>
      <c r="E15" s="158"/>
      <c r="F15" s="158"/>
      <c r="G15" s="158"/>
      <c r="H15" s="44"/>
    </row>
    <row r="16" spans="2:13" ht="30.75" customHeight="1">
      <c r="B16" s="199" t="s">
        <v>408</v>
      </c>
      <c r="C16" s="120">
        <v>0</v>
      </c>
      <c r="D16" s="120">
        <v>0</v>
      </c>
      <c r="E16" s="120">
        <v>0</v>
      </c>
      <c r="F16" s="120">
        <v>0</v>
      </c>
      <c r="G16" s="120">
        <v>0</v>
      </c>
      <c r="H16" s="44"/>
    </row>
    <row r="17" spans="2:9" ht="30.75" customHeight="1">
      <c r="B17" s="199" t="s">
        <v>409</v>
      </c>
      <c r="C17" s="120">
        <v>44850</v>
      </c>
      <c r="D17" s="120">
        <v>85100</v>
      </c>
      <c r="E17" s="120">
        <v>210128</v>
      </c>
      <c r="F17" s="120">
        <v>54000</v>
      </c>
      <c r="G17" s="120">
        <v>0</v>
      </c>
      <c r="H17" s="44"/>
    </row>
    <row r="18" spans="2:9" ht="30.75" customHeight="1">
      <c r="B18" s="199" t="s">
        <v>495</v>
      </c>
      <c r="C18" s="120">
        <v>0</v>
      </c>
      <c r="D18" s="120">
        <v>0</v>
      </c>
      <c r="E18" s="120">
        <v>0</v>
      </c>
      <c r="F18" s="120">
        <v>0</v>
      </c>
      <c r="G18" s="120">
        <v>0</v>
      </c>
      <c r="H18" s="44"/>
    </row>
    <row r="19" spans="2:9" ht="30.75" customHeight="1">
      <c r="B19" s="199" t="s">
        <v>407</v>
      </c>
      <c r="C19" s="120">
        <v>75000</v>
      </c>
      <c r="D19" s="120">
        <v>115100</v>
      </c>
      <c r="E19" s="120">
        <v>388595</v>
      </c>
      <c r="F19" s="120">
        <v>107000</v>
      </c>
      <c r="G19" s="120">
        <v>0</v>
      </c>
      <c r="H19" s="44"/>
    </row>
    <row r="20" spans="2:9" ht="30.75" customHeight="1">
      <c r="B20" s="199" t="s">
        <v>422</v>
      </c>
      <c r="C20" s="120">
        <v>0</v>
      </c>
      <c r="D20" s="120">
        <v>0</v>
      </c>
      <c r="E20" s="120">
        <v>0</v>
      </c>
      <c r="F20" s="120">
        <v>0</v>
      </c>
      <c r="G20" s="120">
        <v>0</v>
      </c>
      <c r="H20" s="44"/>
      <c r="I20" s="117"/>
    </row>
    <row r="21" spans="2:9" ht="30.75" customHeight="1">
      <c r="B21" s="199" t="s">
        <v>285</v>
      </c>
      <c r="C21" s="120">
        <v>267750</v>
      </c>
      <c r="D21" s="120">
        <v>115100</v>
      </c>
      <c r="E21" s="120">
        <v>472950</v>
      </c>
      <c r="F21" s="120">
        <v>89000</v>
      </c>
      <c r="G21" s="120">
        <v>0</v>
      </c>
      <c r="H21" s="44"/>
    </row>
    <row r="22" spans="2:9" ht="30.75" customHeight="1">
      <c r="B22" s="199" t="s">
        <v>429</v>
      </c>
      <c r="C22" s="120"/>
      <c r="D22" s="120"/>
      <c r="E22" s="120"/>
      <c r="F22" s="120"/>
      <c r="G22" s="120"/>
      <c r="H22" s="44"/>
    </row>
    <row r="23" spans="2:9" ht="30.75" customHeight="1">
      <c r="B23" s="143" t="s">
        <v>985</v>
      </c>
      <c r="C23" s="120">
        <v>174174</v>
      </c>
      <c r="D23" s="120">
        <v>115100</v>
      </c>
      <c r="E23" s="120">
        <v>472950</v>
      </c>
      <c r="F23" s="120">
        <v>89000</v>
      </c>
      <c r="G23" s="120">
        <v>0</v>
      </c>
      <c r="H23" s="44"/>
    </row>
    <row r="24" spans="2:9" ht="30.75" customHeight="1">
      <c r="B24" s="143" t="s">
        <v>986</v>
      </c>
      <c r="C24" s="120">
        <v>2710175</v>
      </c>
      <c r="D24" s="120">
        <v>115100</v>
      </c>
      <c r="E24" s="120">
        <v>472950</v>
      </c>
      <c r="F24" s="120"/>
      <c r="G24" s="120">
        <v>0</v>
      </c>
      <c r="H24" s="44"/>
    </row>
    <row r="25" spans="2:9" ht="30.75" customHeight="1">
      <c r="B25" s="143" t="s">
        <v>987</v>
      </c>
      <c r="C25" s="120">
        <v>0</v>
      </c>
      <c r="D25" s="120">
        <v>0</v>
      </c>
      <c r="E25" s="120">
        <v>0</v>
      </c>
      <c r="F25" s="120">
        <v>0</v>
      </c>
      <c r="G25" s="120">
        <v>0</v>
      </c>
      <c r="H25" s="44"/>
    </row>
    <row r="26" spans="2:9" ht="30.75" customHeight="1">
      <c r="B26" s="143" t="s">
        <v>988</v>
      </c>
      <c r="C26" s="120">
        <v>0</v>
      </c>
      <c r="D26" s="120">
        <v>0</v>
      </c>
      <c r="E26" s="120">
        <v>0</v>
      </c>
      <c r="F26" s="120">
        <v>0</v>
      </c>
      <c r="G26" s="120">
        <v>0</v>
      </c>
      <c r="H26" s="44"/>
    </row>
    <row r="27" spans="2:9" ht="30.75" customHeight="1">
      <c r="B27" s="199" t="s">
        <v>286</v>
      </c>
      <c r="C27" s="120">
        <v>0</v>
      </c>
      <c r="D27" s="120">
        <v>0</v>
      </c>
      <c r="E27" s="120">
        <v>0</v>
      </c>
      <c r="F27" s="120">
        <v>0</v>
      </c>
      <c r="G27" s="120">
        <v>0</v>
      </c>
      <c r="H27" s="44"/>
    </row>
    <row r="28" spans="2:9" ht="30.75" customHeight="1">
      <c r="B28" s="199" t="s">
        <v>287</v>
      </c>
      <c r="C28" s="120">
        <v>0</v>
      </c>
      <c r="D28" s="120">
        <v>0</v>
      </c>
      <c r="E28" s="120">
        <v>0</v>
      </c>
      <c r="F28" s="120">
        <v>0</v>
      </c>
      <c r="G28" s="120">
        <v>0</v>
      </c>
      <c r="H28" s="44"/>
    </row>
    <row r="29" spans="2:9" ht="30.75" customHeight="1">
      <c r="B29" s="199" t="s">
        <v>406</v>
      </c>
      <c r="C29" s="120">
        <v>174174</v>
      </c>
      <c r="D29" s="120">
        <v>115100</v>
      </c>
      <c r="E29" s="120">
        <v>352815</v>
      </c>
      <c r="F29" s="120">
        <v>107000</v>
      </c>
      <c r="G29" s="120">
        <v>0</v>
      </c>
      <c r="H29" s="44"/>
    </row>
    <row r="30" spans="2:9" ht="30.75" customHeight="1">
      <c r="B30" s="140" t="s">
        <v>430</v>
      </c>
      <c r="C30" s="158">
        <v>174174</v>
      </c>
      <c r="D30" s="158">
        <v>115100</v>
      </c>
      <c r="E30" s="158">
        <v>352815</v>
      </c>
      <c r="F30" s="158">
        <v>107000</v>
      </c>
      <c r="G30" s="158">
        <v>0</v>
      </c>
      <c r="H30" s="44"/>
    </row>
    <row r="31" spans="2:9" ht="30.75" customHeight="1">
      <c r="B31" s="140" t="s">
        <v>457</v>
      </c>
      <c r="C31" s="157"/>
      <c r="D31" s="157"/>
      <c r="E31" s="157"/>
      <c r="F31" s="157"/>
      <c r="G31" s="157"/>
      <c r="H31" s="44"/>
    </row>
    <row r="32" spans="2:9" ht="30.75" customHeight="1">
      <c r="B32" s="169"/>
      <c r="C32" s="121"/>
      <c r="D32" s="121"/>
      <c r="E32" s="121"/>
      <c r="F32" s="121"/>
      <c r="G32" s="121"/>
      <c r="H32" s="44"/>
    </row>
    <row r="33" spans="1:8" ht="25" customHeight="1">
      <c r="A33" s="6"/>
      <c r="B33" s="260" t="s">
        <v>1054</v>
      </c>
      <c r="C33" s="106"/>
      <c r="D33" s="106"/>
      <c r="E33" s="106"/>
      <c r="F33" s="106"/>
      <c r="G33" s="106"/>
      <c r="H33" s="44"/>
    </row>
    <row r="34" spans="1:8" ht="25" customHeight="1">
      <c r="A34" s="6"/>
      <c r="B34" s="107" t="s">
        <v>1066</v>
      </c>
      <c r="C34" s="107"/>
      <c r="D34" s="107"/>
      <c r="E34" s="107"/>
      <c r="F34" s="106"/>
      <c r="G34" s="106"/>
      <c r="H34" s="44"/>
    </row>
    <row r="35" spans="1:8" ht="30.75" customHeight="1">
      <c r="A35" s="6"/>
      <c r="C35" s="44"/>
      <c r="D35" s="44"/>
      <c r="E35" s="44"/>
      <c r="F35" s="44"/>
      <c r="G35" s="44"/>
      <c r="H35" s="44"/>
    </row>
    <row r="36" spans="1:8" ht="50" customHeight="1">
      <c r="B36" s="430" t="s">
        <v>1055</v>
      </c>
      <c r="C36" s="430"/>
      <c r="D36" s="430"/>
      <c r="E36" s="430"/>
      <c r="F36" s="430"/>
      <c r="G36" s="430"/>
      <c r="H36" s="44"/>
    </row>
    <row r="37" spans="1:8" ht="30" customHeight="1">
      <c r="B37" s="44"/>
      <c r="C37" s="44"/>
      <c r="E37" s="44"/>
      <c r="F37" s="44"/>
      <c r="G37" s="44"/>
      <c r="H37" s="44"/>
    </row>
    <row r="38" spans="1:8" ht="30.75" customHeight="1">
      <c r="B38" s="44"/>
      <c r="C38" s="44"/>
      <c r="D38" s="76" t="s">
        <v>590</v>
      </c>
      <c r="E38" s="44"/>
      <c r="F38" s="44"/>
      <c r="G38" s="44"/>
      <c r="H38" s="44"/>
    </row>
    <row r="39" spans="1:8" ht="50" customHeight="1">
      <c r="B39" s="94" t="s">
        <v>636</v>
      </c>
      <c r="C39" s="94" t="s">
        <v>369</v>
      </c>
      <c r="D39" s="94" t="s">
        <v>375</v>
      </c>
      <c r="E39" s="44"/>
      <c r="F39" s="44"/>
      <c r="G39" s="44"/>
      <c r="H39" s="44"/>
    </row>
    <row r="40" spans="1:8" ht="30" customHeight="1">
      <c r="B40" s="71" t="s">
        <v>1067</v>
      </c>
      <c r="C40" s="43">
        <v>1792.91</v>
      </c>
      <c r="D40" s="43" t="s">
        <v>376</v>
      </c>
      <c r="E40" s="44"/>
      <c r="F40" s="44"/>
      <c r="G40" s="44"/>
      <c r="H40" s="44"/>
    </row>
    <row r="41" spans="1:8" ht="30" customHeight="1">
      <c r="B41" s="71" t="s">
        <v>424</v>
      </c>
      <c r="C41" s="43">
        <v>0</v>
      </c>
      <c r="D41" s="43" t="s">
        <v>376</v>
      </c>
      <c r="E41" s="44"/>
      <c r="F41" s="44"/>
      <c r="G41" s="44"/>
      <c r="H41" s="44"/>
    </row>
    <row r="42" spans="1:8" ht="30" customHeight="1">
      <c r="B42" s="71" t="s">
        <v>315</v>
      </c>
      <c r="C42" s="43">
        <v>1482.23</v>
      </c>
      <c r="D42" s="43" t="s">
        <v>376</v>
      </c>
      <c r="E42" s="44"/>
      <c r="F42" s="44"/>
      <c r="G42" s="44"/>
      <c r="H42" s="44"/>
    </row>
    <row r="43" spans="1:8" ht="30" customHeight="1">
      <c r="B43" s="71" t="s">
        <v>373</v>
      </c>
      <c r="C43" s="43">
        <v>0</v>
      </c>
      <c r="D43" s="43" t="s">
        <v>387</v>
      </c>
      <c r="E43" s="44"/>
      <c r="F43" s="44"/>
      <c r="G43" s="44"/>
      <c r="H43" s="44"/>
    </row>
    <row r="44" spans="1:8" ht="30" customHeight="1">
      <c r="B44" s="71" t="s">
        <v>374</v>
      </c>
      <c r="C44" s="43">
        <v>1184.31</v>
      </c>
      <c r="D44" s="43" t="s">
        <v>387</v>
      </c>
      <c r="E44" s="44"/>
      <c r="F44" s="44"/>
      <c r="G44" s="44"/>
      <c r="H44" s="44"/>
    </row>
    <row r="45" spans="1:8" ht="30" customHeight="1">
      <c r="B45" s="71" t="s">
        <v>393</v>
      </c>
      <c r="C45" s="43">
        <v>0</v>
      </c>
      <c r="D45" s="43" t="s">
        <v>377</v>
      </c>
      <c r="E45" s="44"/>
      <c r="F45" s="44"/>
      <c r="G45" s="44"/>
      <c r="H45" s="44"/>
    </row>
    <row r="46" spans="1:8" ht="30" customHeight="1">
      <c r="B46" s="71" t="s">
        <v>326</v>
      </c>
      <c r="C46" s="43">
        <v>0</v>
      </c>
      <c r="D46" s="43"/>
      <c r="E46" s="44"/>
      <c r="F46" s="44"/>
      <c r="G46" s="44"/>
      <c r="H46" s="44"/>
    </row>
    <row r="47" spans="1:8" ht="30.75" customHeight="1">
      <c r="B47" s="44"/>
      <c r="C47" s="44"/>
      <c r="D47" s="44"/>
      <c r="E47" s="44"/>
      <c r="F47" s="44"/>
      <c r="G47" s="44"/>
      <c r="H47" s="44"/>
    </row>
    <row r="48" spans="1:8" ht="50" customHeight="1">
      <c r="B48" s="430" t="s">
        <v>1056</v>
      </c>
      <c r="C48" s="430"/>
      <c r="D48" s="430"/>
      <c r="E48" s="430"/>
      <c r="F48" s="430"/>
      <c r="G48" s="430"/>
      <c r="H48" s="44"/>
    </row>
    <row r="49" spans="2:7" ht="30.75" customHeight="1">
      <c r="B49" s="261"/>
      <c r="C49" s="118"/>
      <c r="D49" s="118"/>
      <c r="E49" s="44"/>
      <c r="F49" s="44"/>
      <c r="G49" s="44"/>
    </row>
    <row r="50" spans="2:7" ht="30.75" customHeight="1">
      <c r="B50" s="44"/>
      <c r="C50" s="44"/>
      <c r="D50" s="76" t="s">
        <v>590</v>
      </c>
      <c r="E50" s="44"/>
      <c r="F50" s="44"/>
      <c r="G50" s="44"/>
    </row>
    <row r="51" spans="2:7" ht="51" customHeight="1">
      <c r="B51" s="94" t="s">
        <v>543</v>
      </c>
      <c r="C51" s="94" t="s">
        <v>391</v>
      </c>
      <c r="D51" s="94" t="s">
        <v>318</v>
      </c>
      <c r="E51" s="44"/>
      <c r="F51" s="44"/>
    </row>
    <row r="52" spans="2:7" ht="30.75" customHeight="1">
      <c r="B52" s="71" t="s">
        <v>539</v>
      </c>
      <c r="C52" s="120"/>
      <c r="D52" s="120"/>
      <c r="E52" s="44"/>
      <c r="F52" s="44"/>
    </row>
    <row r="53" spans="2:7" ht="30.75" customHeight="1">
      <c r="B53" s="71" t="s">
        <v>1057</v>
      </c>
      <c r="C53" s="120">
        <v>464850</v>
      </c>
      <c r="D53" s="120">
        <v>44850</v>
      </c>
      <c r="E53" s="44"/>
      <c r="F53" s="44"/>
    </row>
    <row r="54" spans="2:7" ht="39.75" customHeight="1">
      <c r="B54" s="71" t="s">
        <v>1058</v>
      </c>
      <c r="C54" s="120">
        <v>115100</v>
      </c>
      <c r="D54" s="120">
        <v>85100</v>
      </c>
      <c r="E54" s="535" t="s">
        <v>1069</v>
      </c>
      <c r="F54" s="44"/>
    </row>
    <row r="55" spans="2:7" ht="30.75" customHeight="1">
      <c r="B55" s="71" t="s">
        <v>1059</v>
      </c>
      <c r="C55" s="120">
        <v>234415</v>
      </c>
      <c r="D55" s="120">
        <v>210128</v>
      </c>
      <c r="E55" s="535"/>
      <c r="F55" s="44"/>
    </row>
    <row r="56" spans="2:7" ht="30.75" customHeight="1">
      <c r="B56" s="71" t="s">
        <v>1060</v>
      </c>
      <c r="C56" s="120">
        <v>107000</v>
      </c>
      <c r="D56" s="120">
        <v>54000</v>
      </c>
      <c r="E56" s="535"/>
      <c r="F56" s="44"/>
    </row>
    <row r="57" spans="2:7" ht="30.75" customHeight="1">
      <c r="B57" s="71" t="s">
        <v>1061</v>
      </c>
      <c r="C57" s="120">
        <v>0</v>
      </c>
      <c r="D57" s="120">
        <v>0</v>
      </c>
      <c r="E57" s="535" t="s">
        <v>1068</v>
      </c>
      <c r="F57" s="44"/>
    </row>
    <row r="58" spans="2:7" ht="30.75" customHeight="1">
      <c r="B58" s="71" t="s">
        <v>541</v>
      </c>
      <c r="C58" s="120">
        <v>921365</v>
      </c>
      <c r="D58" s="120">
        <v>394078</v>
      </c>
      <c r="E58" s="535"/>
      <c r="F58" s="262"/>
    </row>
    <row r="59" spans="2:7" ht="30.75" customHeight="1">
      <c r="B59" s="71" t="s">
        <v>540</v>
      </c>
      <c r="C59" s="120"/>
      <c r="D59" s="120"/>
      <c r="E59" s="535"/>
      <c r="F59" s="44"/>
    </row>
    <row r="60" spans="2:7" ht="30.75" customHeight="1">
      <c r="B60" s="71" t="s">
        <v>1062</v>
      </c>
      <c r="C60" s="120">
        <v>1193183</v>
      </c>
      <c r="D60" s="120">
        <v>1126411</v>
      </c>
      <c r="E60" s="44"/>
      <c r="F60" s="44"/>
    </row>
    <row r="61" spans="2:7" ht="30.75" customHeight="1">
      <c r="B61" s="71" t="s">
        <v>1063</v>
      </c>
      <c r="C61" s="120"/>
      <c r="D61" s="120"/>
      <c r="E61" s="44"/>
      <c r="F61" s="44"/>
    </row>
    <row r="62" spans="2:7" ht="30.75" customHeight="1">
      <c r="B62" s="71" t="s">
        <v>1064</v>
      </c>
      <c r="C62" s="120"/>
      <c r="D62" s="120"/>
      <c r="E62" s="44"/>
      <c r="F62" s="44"/>
    </row>
    <row r="63" spans="2:7" ht="30.75" customHeight="1">
      <c r="B63" s="71" t="s">
        <v>1065</v>
      </c>
      <c r="C63" s="120">
        <v>0</v>
      </c>
      <c r="D63" s="120">
        <v>0</v>
      </c>
      <c r="E63" s="44"/>
      <c r="F63" s="44"/>
    </row>
    <row r="64" spans="2:7" ht="30.75" customHeight="1">
      <c r="B64" s="71" t="s">
        <v>542</v>
      </c>
      <c r="C64" s="120">
        <v>1193183</v>
      </c>
      <c r="D64" s="120">
        <v>1126411</v>
      </c>
      <c r="E64" s="44"/>
      <c r="F64" s="44"/>
    </row>
    <row r="65" spans="2:7" ht="30.75" customHeight="1">
      <c r="B65" s="88" t="s">
        <v>417</v>
      </c>
      <c r="C65" s="189">
        <v>2114548</v>
      </c>
      <c r="D65" s="189">
        <v>1520489</v>
      </c>
      <c r="E65" s="44"/>
      <c r="F65" s="44"/>
    </row>
    <row r="66" spans="2:7" ht="30.75" customHeight="1">
      <c r="B66" s="89"/>
      <c r="C66" s="131"/>
      <c r="D66" s="131"/>
      <c r="E66" s="44"/>
      <c r="F66" s="44"/>
    </row>
    <row r="67" spans="2:7" ht="25" customHeight="1">
      <c r="B67" s="107" t="s">
        <v>1029</v>
      </c>
      <c r="C67" s="107"/>
      <c r="D67" s="107"/>
      <c r="E67" s="107"/>
      <c r="F67" s="107"/>
      <c r="G67" s="107"/>
    </row>
    <row r="68" spans="2:7" ht="25" customHeight="1">
      <c r="B68" s="107" t="s">
        <v>1066</v>
      </c>
      <c r="C68" s="107"/>
      <c r="D68" s="107"/>
      <c r="E68" s="107"/>
      <c r="F68" s="107"/>
      <c r="G68" s="107"/>
    </row>
    <row r="69" spans="2:7" ht="30.75" customHeight="1">
      <c r="B69" s="110"/>
      <c r="C69" s="118"/>
      <c r="D69" s="118"/>
      <c r="E69" s="44"/>
      <c r="F69" s="44"/>
      <c r="G69" s="44"/>
    </row>
    <row r="70" spans="2:7" ht="60" customHeight="1">
      <c r="B70" s="471" t="s">
        <v>59</v>
      </c>
      <c r="C70" s="471"/>
      <c r="D70" s="471"/>
      <c r="E70" s="471"/>
      <c r="F70" s="471"/>
      <c r="G70" s="471"/>
    </row>
    <row r="71" spans="2:7" ht="50" customHeight="1">
      <c r="B71" s="537" t="s">
        <v>1138</v>
      </c>
      <c r="C71" s="537"/>
      <c r="D71" s="537"/>
      <c r="E71" s="537"/>
      <c r="F71" s="537"/>
      <c r="G71" s="537"/>
    </row>
    <row r="72" spans="2:7" ht="30" customHeight="1">
      <c r="B72" s="219"/>
      <c r="C72" s="219"/>
      <c r="D72" s="219"/>
      <c r="E72" s="219"/>
      <c r="F72" s="219"/>
      <c r="G72" s="219"/>
    </row>
    <row r="73" spans="2:7" ht="25" customHeight="1">
      <c r="B73" s="449" t="s">
        <v>33</v>
      </c>
      <c r="C73" s="449"/>
      <c r="D73" s="449"/>
      <c r="E73" s="449"/>
      <c r="F73" s="326"/>
      <c r="G73" s="326"/>
    </row>
    <row r="74" spans="2:7" ht="25" customHeight="1">
      <c r="B74" s="449" t="s">
        <v>465</v>
      </c>
      <c r="C74" s="449"/>
      <c r="D74" s="449"/>
      <c r="E74" s="449"/>
      <c r="F74" s="326"/>
      <c r="G74" s="326"/>
    </row>
    <row r="75" spans="2:7" ht="25" customHeight="1">
      <c r="B75" s="449" t="s">
        <v>467</v>
      </c>
      <c r="C75" s="449"/>
      <c r="D75" s="449"/>
      <c r="E75" s="449"/>
      <c r="F75" s="326"/>
      <c r="G75" s="326"/>
    </row>
    <row r="76" spans="2:7" ht="25" customHeight="1">
      <c r="B76" s="449" t="s">
        <v>468</v>
      </c>
      <c r="C76" s="449"/>
      <c r="D76" s="449"/>
      <c r="E76" s="449"/>
      <c r="F76" s="326"/>
      <c r="G76" s="326"/>
    </row>
    <row r="77" spans="2:7" ht="30.75" customHeight="1">
      <c r="B77" s="110"/>
      <c r="C77" s="118"/>
      <c r="D77" s="118"/>
      <c r="E77" s="44"/>
      <c r="F77" s="44"/>
      <c r="G77" s="44"/>
    </row>
    <row r="78" spans="2:7" ht="50" customHeight="1">
      <c r="B78" s="430" t="s">
        <v>1137</v>
      </c>
      <c r="C78" s="430"/>
      <c r="D78" s="430"/>
      <c r="E78" s="430"/>
      <c r="F78" s="430"/>
      <c r="G78" s="430"/>
    </row>
    <row r="79" spans="2:7" ht="30" customHeight="1">
      <c r="B79" s="288"/>
      <c r="C79" s="288"/>
      <c r="D79" s="288"/>
      <c r="E79" s="288"/>
      <c r="F79" s="288"/>
      <c r="G79" s="288"/>
    </row>
    <row r="80" spans="2:7" ht="30.75" customHeight="1">
      <c r="B80" s="538" t="s">
        <v>1070</v>
      </c>
      <c r="C80" s="538"/>
      <c r="D80" s="538"/>
      <c r="E80" s="44"/>
      <c r="F80" s="317" t="s">
        <v>168</v>
      </c>
      <c r="G80" s="317" t="s">
        <v>170</v>
      </c>
    </row>
    <row r="81" spans="2:7" ht="30.75" customHeight="1">
      <c r="B81" s="120" t="s">
        <v>58</v>
      </c>
      <c r="C81" s="212">
        <v>3.7854117999999999</v>
      </c>
      <c r="D81" s="120" t="s">
        <v>39</v>
      </c>
      <c r="E81" s="44"/>
      <c r="F81" s="71" t="s">
        <v>127</v>
      </c>
      <c r="G81" s="263">
        <v>5610.85</v>
      </c>
    </row>
    <row r="82" spans="2:7" ht="30.75" customHeight="1">
      <c r="B82" s="120">
        <v>5610.85</v>
      </c>
      <c r="C82" s="120" t="s">
        <v>56</v>
      </c>
      <c r="D82" s="120"/>
      <c r="E82" s="44"/>
      <c r="F82" s="71" t="s">
        <v>313</v>
      </c>
      <c r="G82" s="263">
        <v>6786.92</v>
      </c>
    </row>
    <row r="83" spans="2:7" ht="30.75" customHeight="1">
      <c r="B83" s="314">
        <f>B82/C81</f>
        <v>1482.2297537086984</v>
      </c>
      <c r="C83" s="314" t="s">
        <v>57</v>
      </c>
      <c r="D83" s="314"/>
      <c r="E83" s="44"/>
      <c r="F83" s="71" t="s">
        <v>169</v>
      </c>
      <c r="G83" s="263">
        <v>1184.31</v>
      </c>
    </row>
    <row r="84" spans="2:7" ht="30.75" customHeight="1">
      <c r="B84" s="264"/>
      <c r="C84" s="264"/>
      <c r="D84" s="264"/>
      <c r="E84" s="264"/>
      <c r="F84" s="89"/>
      <c r="G84" s="264"/>
    </row>
    <row r="85" spans="2:7" ht="50" customHeight="1">
      <c r="B85" s="430" t="s">
        <v>1136</v>
      </c>
      <c r="C85" s="430"/>
      <c r="D85" s="430"/>
      <c r="E85" s="430"/>
      <c r="F85" s="430"/>
      <c r="G85" s="430"/>
    </row>
    <row r="86" spans="2:7" ht="30" customHeight="1">
      <c r="B86" s="288"/>
      <c r="C86" s="288"/>
      <c r="D86" s="288"/>
      <c r="E86" s="288"/>
      <c r="F86" s="288"/>
      <c r="G86" s="288"/>
    </row>
    <row r="87" spans="2:7" ht="40" customHeight="1">
      <c r="B87" s="539" t="s">
        <v>160</v>
      </c>
      <c r="C87" s="539"/>
      <c r="D87" s="539"/>
      <c r="E87" s="539"/>
      <c r="F87" s="327"/>
      <c r="G87" s="328"/>
    </row>
    <row r="88" spans="2:7" ht="30" customHeight="1">
      <c r="B88" s="334"/>
      <c r="C88" s="334"/>
      <c r="D88" s="334"/>
      <c r="E88" s="334"/>
      <c r="F88" s="89"/>
      <c r="G88" s="264"/>
    </row>
    <row r="89" spans="2:7" ht="30" customHeight="1">
      <c r="B89" s="530" t="s">
        <v>161</v>
      </c>
      <c r="C89" s="530"/>
      <c r="D89" s="530"/>
      <c r="E89" s="530"/>
      <c r="F89" s="89"/>
      <c r="G89" s="264"/>
    </row>
    <row r="90" spans="2:7" ht="30.75" customHeight="1">
      <c r="B90" s="329"/>
      <c r="C90" s="329"/>
      <c r="D90" s="329"/>
      <c r="E90" s="329"/>
      <c r="F90" s="89"/>
      <c r="G90" s="264"/>
    </row>
    <row r="91" spans="2:7" ht="30.75" customHeight="1">
      <c r="B91" s="330" t="s">
        <v>162</v>
      </c>
      <c r="C91" s="331">
        <v>1384500</v>
      </c>
      <c r="D91" s="329"/>
      <c r="E91" s="329"/>
      <c r="F91" s="89"/>
      <c r="G91" s="264"/>
    </row>
    <row r="92" spans="2:7" ht="30" customHeight="1">
      <c r="B92" s="329"/>
      <c r="C92" s="332">
        <v>792951</v>
      </c>
      <c r="D92" s="329"/>
      <c r="E92" s="329"/>
      <c r="F92" s="89"/>
      <c r="G92" s="264"/>
    </row>
    <row r="93" spans="2:7" ht="30.75" customHeight="1">
      <c r="B93" s="329"/>
      <c r="C93" s="329"/>
      <c r="D93" s="329"/>
      <c r="E93" s="329"/>
      <c r="F93" s="89"/>
      <c r="G93" s="264"/>
    </row>
    <row r="94" spans="2:7" ht="30.75" customHeight="1">
      <c r="B94" s="330" t="s">
        <v>162</v>
      </c>
      <c r="C94" s="333">
        <f>C91/C92</f>
        <v>1.746009526439843</v>
      </c>
      <c r="D94" s="329"/>
      <c r="E94" s="329"/>
      <c r="F94" s="89"/>
      <c r="G94" s="264"/>
    </row>
    <row r="95" spans="2:7" ht="30.75" customHeight="1">
      <c r="B95" s="329"/>
      <c r="C95" s="333"/>
      <c r="D95" s="329"/>
      <c r="E95" s="329"/>
      <c r="F95" s="89"/>
      <c r="G95" s="264"/>
    </row>
    <row r="96" spans="2:7" ht="30.75" customHeight="1">
      <c r="B96" s="334" t="s">
        <v>163</v>
      </c>
      <c r="C96" s="333">
        <v>8.9055</v>
      </c>
      <c r="D96" s="44"/>
      <c r="E96" s="329"/>
      <c r="F96" s="89"/>
      <c r="G96" s="264"/>
    </row>
    <row r="97" spans="2:7" ht="30.75" customHeight="1">
      <c r="B97" s="334" t="s">
        <v>165</v>
      </c>
      <c r="C97" s="333">
        <f>+C96*C94</f>
        <v>15.549087837710022</v>
      </c>
      <c r="D97" s="44"/>
      <c r="E97" s="334"/>
      <c r="F97" s="89"/>
      <c r="G97" s="264"/>
    </row>
    <row r="98" spans="2:7" ht="30.75" customHeight="1">
      <c r="B98" s="44"/>
      <c r="C98" s="44"/>
      <c r="D98" s="89"/>
      <c r="E98" s="44"/>
      <c r="F98" s="89"/>
      <c r="G98" s="264"/>
    </row>
    <row r="99" spans="2:7" ht="25" customHeight="1">
      <c r="B99" s="472" t="s">
        <v>166</v>
      </c>
      <c r="C99" s="472"/>
      <c r="D99" s="472"/>
      <c r="E99" s="472"/>
      <c r="F99" s="472"/>
      <c r="G99" s="472"/>
    </row>
    <row r="100" spans="2:7" ht="30.75" customHeight="1">
      <c r="B100" s="536"/>
      <c r="C100" s="536"/>
      <c r="D100" s="536"/>
      <c r="E100" s="44"/>
      <c r="F100" s="89"/>
      <c r="G100" s="264"/>
    </row>
    <row r="101" spans="2:7" ht="30.75" customHeight="1">
      <c r="B101" s="334" t="s">
        <v>164</v>
      </c>
      <c r="C101" s="335">
        <f>+C97*360/31.84</f>
        <v>175.80626952184699</v>
      </c>
      <c r="D101" s="247"/>
      <c r="E101" s="44"/>
      <c r="F101" s="89"/>
      <c r="G101" s="264"/>
    </row>
    <row r="102" spans="2:7" ht="30.75" customHeight="1">
      <c r="B102" s="89" t="s">
        <v>167</v>
      </c>
      <c r="C102" s="336">
        <f>+C101*6786.92</f>
        <v>1193183.0867432137</v>
      </c>
      <c r="D102" s="247"/>
      <c r="E102" s="44"/>
      <c r="F102" s="89"/>
      <c r="G102" s="264"/>
    </row>
    <row r="103" spans="2:7" ht="30.75" customHeight="1">
      <c r="B103" s="89"/>
      <c r="C103" s="89"/>
      <c r="D103" s="89"/>
      <c r="E103" s="89"/>
      <c r="F103" s="89"/>
      <c r="G103" s="264"/>
    </row>
    <row r="104" spans="2:7" ht="40" customHeight="1">
      <c r="B104" s="539" t="s">
        <v>171</v>
      </c>
      <c r="C104" s="539"/>
      <c r="D104" s="539"/>
      <c r="E104" s="539"/>
      <c r="F104" s="327"/>
      <c r="G104" s="328"/>
    </row>
    <row r="105" spans="2:7" ht="30" customHeight="1">
      <c r="B105" s="334"/>
      <c r="C105" s="334"/>
      <c r="D105" s="334"/>
      <c r="E105" s="334"/>
      <c r="F105" s="89"/>
      <c r="G105" s="264"/>
    </row>
    <row r="106" spans="2:7" ht="30" customHeight="1">
      <c r="B106" s="530" t="s">
        <v>161</v>
      </c>
      <c r="C106" s="530"/>
      <c r="D106" s="530"/>
      <c r="E106" s="530"/>
      <c r="F106" s="89"/>
      <c r="G106" s="264"/>
    </row>
    <row r="107" spans="2:7" ht="30" customHeight="1">
      <c r="B107" s="187"/>
      <c r="C107" s="187"/>
      <c r="D107" s="187"/>
      <c r="E107" s="89"/>
      <c r="F107" s="89"/>
      <c r="G107" s="264"/>
    </row>
    <row r="108" spans="2:7" ht="30" customHeight="1">
      <c r="B108" s="334" t="s">
        <v>162</v>
      </c>
      <c r="C108" s="337">
        <v>264447</v>
      </c>
      <c r="D108" s="338"/>
      <c r="E108" s="89"/>
      <c r="F108" s="89"/>
      <c r="G108" s="264"/>
    </row>
    <row r="109" spans="2:7" ht="30" customHeight="1">
      <c r="B109" s="338"/>
      <c r="C109" s="337">
        <v>116433</v>
      </c>
      <c r="D109" s="338"/>
      <c r="E109" s="89"/>
      <c r="F109" s="89"/>
      <c r="G109" s="264"/>
    </row>
    <row r="110" spans="2:7" ht="30" customHeight="1">
      <c r="B110" s="334" t="s">
        <v>162</v>
      </c>
      <c r="C110" s="337">
        <f>C108/C109</f>
        <v>2.2712375357501737</v>
      </c>
      <c r="D110" s="338"/>
      <c r="E110" s="44"/>
      <c r="F110" s="89"/>
      <c r="G110" s="264"/>
    </row>
    <row r="111" spans="2:7" ht="30" customHeight="1">
      <c r="B111" s="338"/>
      <c r="C111" s="337"/>
      <c r="D111" s="338"/>
      <c r="E111" s="44"/>
      <c r="F111" s="89"/>
      <c r="G111" s="264"/>
    </row>
    <row r="112" spans="2:7" ht="30" customHeight="1">
      <c r="B112" s="334" t="s">
        <v>163</v>
      </c>
      <c r="C112" s="339">
        <v>10.616</v>
      </c>
      <c r="D112" s="338"/>
      <c r="E112" s="44"/>
      <c r="F112" s="89"/>
      <c r="G112" s="264"/>
    </row>
    <row r="113" spans="2:9" ht="30" customHeight="1">
      <c r="B113" s="334" t="s">
        <v>165</v>
      </c>
      <c r="C113" s="339">
        <f>+C112*C110</f>
        <v>24.111457679523845</v>
      </c>
      <c r="D113" s="338"/>
      <c r="E113" s="89"/>
      <c r="F113" s="89"/>
      <c r="G113" s="264"/>
    </row>
    <row r="114" spans="2:9" ht="30" customHeight="1">
      <c r="B114" s="530" t="s">
        <v>1071</v>
      </c>
      <c r="C114" s="530"/>
      <c r="D114" s="530"/>
      <c r="E114" s="530"/>
      <c r="F114" s="530"/>
      <c r="G114" s="264"/>
    </row>
    <row r="115" spans="2:9" ht="30" customHeight="1">
      <c r="B115" s="536"/>
      <c r="C115" s="536"/>
      <c r="D115" s="536"/>
      <c r="E115" s="44"/>
      <c r="F115" s="89"/>
      <c r="G115" s="264"/>
    </row>
    <row r="116" spans="2:9" ht="30" customHeight="1">
      <c r="B116" s="89" t="s">
        <v>164</v>
      </c>
      <c r="C116" s="92">
        <f>+C110*360/52.3</f>
        <v>15.633757416253587</v>
      </c>
      <c r="D116" s="247"/>
      <c r="E116" s="44"/>
      <c r="F116" s="89"/>
      <c r="G116" s="264"/>
    </row>
    <row r="117" spans="2:9" ht="30" customHeight="1">
      <c r="B117" s="89" t="s">
        <v>167</v>
      </c>
      <c r="C117" s="336">
        <f>+C116*6786.92</f>
        <v>106105.06088351979</v>
      </c>
      <c r="D117" s="247"/>
      <c r="E117" s="44"/>
      <c r="F117" s="89"/>
      <c r="G117" s="264"/>
    </row>
    <row r="118" spans="2:9" ht="30.75" customHeight="1">
      <c r="B118" s="265"/>
      <c r="C118" s="265"/>
      <c r="D118" s="265"/>
      <c r="F118" s="89"/>
      <c r="G118" s="264"/>
    </row>
    <row r="119" spans="2:9" s="59" customFormat="1" ht="30.75" customHeight="1">
      <c r="B119" s="494" t="s">
        <v>1118</v>
      </c>
      <c r="C119" s="494"/>
      <c r="D119" s="41"/>
      <c r="E119" s="41"/>
      <c r="F119" s="41"/>
      <c r="G119" s="540" t="s">
        <v>1116</v>
      </c>
      <c r="H119" s="540"/>
    </row>
    <row r="120" spans="2:9" s="59" customFormat="1" ht="30.75" customHeight="1">
      <c r="B120" s="41"/>
      <c r="C120" s="41"/>
      <c r="D120" s="41"/>
      <c r="E120" s="41"/>
      <c r="F120" s="41"/>
      <c r="G120" s="41"/>
      <c r="H120" s="41"/>
      <c r="I120" s="41"/>
    </row>
    <row r="121" spans="2:9" s="59" customFormat="1" ht="50" customHeight="1">
      <c r="B121" s="421" t="s">
        <v>830</v>
      </c>
      <c r="C121" s="421"/>
      <c r="D121" s="421"/>
      <c r="E121" s="421"/>
      <c r="F121" s="421"/>
      <c r="G121" s="421"/>
      <c r="H121" s="421"/>
      <c r="I121" s="97"/>
    </row>
    <row r="122" spans="2:9" ht="30.75" customHeight="1">
      <c r="B122" s="44"/>
      <c r="C122" s="44"/>
      <c r="D122" s="44"/>
      <c r="E122" s="44"/>
      <c r="F122" s="44"/>
      <c r="G122" s="44"/>
    </row>
    <row r="123" spans="2:9" ht="30.75" customHeight="1">
      <c r="B123" s="44"/>
      <c r="C123" s="44"/>
      <c r="D123" s="44"/>
      <c r="E123" s="44"/>
      <c r="F123" s="44"/>
      <c r="G123" s="44"/>
    </row>
    <row r="124" spans="2:9" ht="48.75" customHeight="1">
      <c r="B124" s="44"/>
      <c r="C124" s="44"/>
      <c r="D124" s="44"/>
      <c r="E124" s="44"/>
      <c r="F124" s="44"/>
      <c r="G124" s="44"/>
    </row>
    <row r="125" spans="2:9" ht="30.75" customHeight="1">
      <c r="B125" s="44"/>
      <c r="C125" s="44"/>
      <c r="D125" s="44"/>
      <c r="E125" s="44"/>
      <c r="F125" s="44"/>
      <c r="G125" s="44"/>
    </row>
    <row r="126" spans="2:9" ht="30.75" customHeight="1">
      <c r="B126" s="44"/>
      <c r="C126" s="44"/>
      <c r="D126" s="44"/>
      <c r="E126" s="44"/>
      <c r="F126" s="44"/>
      <c r="G126" s="44"/>
    </row>
    <row r="127" spans="2:9" ht="30.75" customHeight="1">
      <c r="B127" s="44"/>
      <c r="C127" s="44"/>
      <c r="D127" s="44"/>
      <c r="E127" s="44"/>
      <c r="F127" s="44"/>
      <c r="G127" s="44"/>
    </row>
  </sheetData>
  <mergeCells count="28">
    <mergeCell ref="F2:G2"/>
    <mergeCell ref="B5:G5"/>
    <mergeCell ref="B8:B9"/>
    <mergeCell ref="C8:G8"/>
    <mergeCell ref="B36:G36"/>
    <mergeCell ref="B121:H121"/>
    <mergeCell ref="B73:E73"/>
    <mergeCell ref="B74:E74"/>
    <mergeCell ref="B75:E75"/>
    <mergeCell ref="B76:E76"/>
    <mergeCell ref="B119:C119"/>
    <mergeCell ref="G119:H119"/>
    <mergeCell ref="B106:E106"/>
    <mergeCell ref="B104:E104"/>
    <mergeCell ref="B115:D115"/>
    <mergeCell ref="B114:F114"/>
    <mergeCell ref="B48:G48"/>
    <mergeCell ref="E54:E56"/>
    <mergeCell ref="E57:E59"/>
    <mergeCell ref="B100:D100"/>
    <mergeCell ref="B70:G70"/>
    <mergeCell ref="B71:G71"/>
    <mergeCell ref="B78:G78"/>
    <mergeCell ref="B85:G85"/>
    <mergeCell ref="B80:D80"/>
    <mergeCell ref="B99:G99"/>
    <mergeCell ref="B89:E89"/>
    <mergeCell ref="B87:E87"/>
  </mergeCells>
  <phoneticPr fontId="75" type="noConversion"/>
  <hyperlinks>
    <hyperlink ref="B121" location="'lista de datos'!A1" display="Volver al índice"/>
    <hyperlink ref="I121" location="'lista de datos'!A1" display="'lista de datos'!A1"/>
    <hyperlink ref="G119" location="infraestructura!A1" display="Siguiente   "/>
    <hyperlink ref="H119" location="infraestructura!A1" display="infraestructura!A1"/>
    <hyperlink ref="B119" location="'datos generales'!A1" display=" Atrás "/>
    <hyperlink ref="C119" location="'datos generales'!A1" display="'datos generales'!A1"/>
    <hyperlink ref="B121:H121" location="'lista de datos '!A1" display="Volver al índice"/>
    <hyperlink ref="B119:C119" location="'accidentes '!A1" display="  Atrás "/>
    <hyperlink ref="G119:H119" location="'patrimonio '!A1" display="Siguiente   "/>
  </hyperlinks>
  <pageMargins left="0.19" right="0.4" top="1.96" bottom="0.98" header="0.49" footer="0.49"/>
  <pageSetup scale="60" fitToHeight="6" pageOrder="overThenDown" orientation="landscape" horizontalDpi="4294967292" verticalDpi="4294967292"/>
  <headerFooter>
    <oddHeader>&amp;L&amp;K000000&amp;G&amp;R&amp;"Roboto Medium,Normal"&amp;11&amp;K155E89Observatorio de Movilidad Urbana</oddHeader>
  </headerFooter>
  <rowBreaks count="2" manualBreakCount="2">
    <brk id="26" max="7" man="1"/>
    <brk id="50" max="7" man="1"/>
  </rowBreaks>
  <drawing r:id="rId1"/>
  <legacyDrawingHF r:id="rId2"/>
  <extLst>
    <ext xmlns:mx="http://schemas.microsoft.com/office/mac/excel/2008/main" uri="{64002731-A6B0-56B0-2670-7721B7C09600}">
      <mx:PLV Mode="0" OnePage="0" WScale="62"/>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O193"/>
  <sheetViews>
    <sheetView workbookViewId="0"/>
  </sheetViews>
  <sheetFormatPr baseColWidth="10" defaultColWidth="8.83203125" defaultRowHeight="30.75" customHeight="1" x14ac:dyDescent="0"/>
  <cols>
    <col min="1" max="1" width="12.83203125" style="41" customWidth="1"/>
    <col min="2" max="2" width="62" style="41" customWidth="1"/>
    <col min="3" max="3" width="40.1640625" style="41" customWidth="1"/>
    <col min="4" max="4" width="22.83203125" style="41" customWidth="1"/>
    <col min="5" max="5" width="21" style="41" customWidth="1"/>
    <col min="6" max="6" width="29" style="41" customWidth="1"/>
    <col min="7" max="7" width="35.83203125" style="41" customWidth="1"/>
    <col min="8" max="8" width="35.1640625" style="41" customWidth="1"/>
    <col min="9" max="9" width="30.33203125" style="41" customWidth="1"/>
    <col min="10" max="10" width="24.83203125" style="41" customWidth="1"/>
    <col min="11" max="11" width="25.1640625" style="41" customWidth="1"/>
    <col min="12" max="12" width="20.33203125" style="41" bestFit="1" customWidth="1"/>
    <col min="13" max="13" width="27" style="41" customWidth="1"/>
    <col min="14" max="14" width="20.33203125" style="41" bestFit="1" customWidth="1"/>
    <col min="15" max="15" width="22.33203125" style="41" bestFit="1" customWidth="1"/>
    <col min="16" max="16384" width="8.83203125" style="41"/>
  </cols>
  <sheetData>
    <row r="1" spans="2:13" s="7" customFormat="1" ht="30.75" customHeight="1"/>
    <row r="2" spans="2:13" s="7" customFormat="1" ht="62" customHeight="1">
      <c r="B2" s="6"/>
      <c r="D2" s="413" t="s">
        <v>1165</v>
      </c>
      <c r="E2" s="413"/>
      <c r="F2" s="6"/>
    </row>
    <row r="3" spans="2:13" s="7" customFormat="1" ht="30.75" customHeight="1">
      <c r="B3" s="6"/>
      <c r="C3" s="6"/>
      <c r="D3" s="6"/>
      <c r="E3" s="6"/>
      <c r="J3" s="98"/>
      <c r="K3" s="98"/>
      <c r="L3" s="98"/>
      <c r="M3" s="98"/>
    </row>
    <row r="5" spans="2:13" ht="51" customHeight="1">
      <c r="B5" s="430" t="s">
        <v>1072</v>
      </c>
      <c r="C5" s="430"/>
      <c r="D5" s="430"/>
      <c r="E5" s="325"/>
    </row>
    <row r="6" spans="2:13" ht="30.75" customHeight="1">
      <c r="B6" s="266"/>
      <c r="C6" s="44"/>
      <c r="D6" s="221"/>
      <c r="E6" s="44"/>
    </row>
    <row r="7" spans="2:13" ht="30.75" customHeight="1">
      <c r="B7" s="44"/>
      <c r="C7" s="44"/>
      <c r="D7" s="76" t="s">
        <v>590</v>
      </c>
      <c r="E7" s="44"/>
    </row>
    <row r="8" spans="2:13" ht="30.75" customHeight="1">
      <c r="B8" s="487" t="s">
        <v>340</v>
      </c>
      <c r="C8" s="408" t="s">
        <v>1073</v>
      </c>
      <c r="D8" s="408"/>
      <c r="E8" s="416" t="s">
        <v>1084</v>
      </c>
      <c r="G8" s="501" t="s">
        <v>1125</v>
      </c>
      <c r="H8" s="501"/>
      <c r="I8" s="501"/>
      <c r="J8" s="501"/>
      <c r="K8" s="286"/>
    </row>
    <row r="9" spans="2:13" ht="30.75" customHeight="1">
      <c r="B9" s="487"/>
      <c r="C9" s="43" t="s">
        <v>1074</v>
      </c>
      <c r="D9" s="43" t="s">
        <v>368</v>
      </c>
      <c r="E9" s="417"/>
      <c r="G9" s="501" t="s">
        <v>1088</v>
      </c>
      <c r="H9" s="501"/>
      <c r="I9" s="501"/>
      <c r="J9" s="501"/>
      <c r="K9" s="286"/>
    </row>
    <row r="10" spans="2:13" ht="30.75" customHeight="1">
      <c r="B10" s="80" t="s">
        <v>289</v>
      </c>
      <c r="C10" s="267">
        <v>1307159202.6674998</v>
      </c>
      <c r="D10" s="120"/>
      <c r="E10" s="120">
        <v>281109.50594999996</v>
      </c>
      <c r="G10" s="501" t="s">
        <v>277</v>
      </c>
      <c r="H10" s="501"/>
      <c r="I10" s="501"/>
      <c r="J10" s="501"/>
      <c r="K10" s="286"/>
    </row>
    <row r="11" spans="2:13" ht="30.75" customHeight="1">
      <c r="B11" s="80" t="s">
        <v>290</v>
      </c>
      <c r="C11" s="267">
        <v>1316637000</v>
      </c>
      <c r="D11" s="120"/>
      <c r="E11" s="120">
        <v>353707.43849999999</v>
      </c>
    </row>
    <row r="12" spans="2:13" ht="30.75" customHeight="1">
      <c r="B12" s="80" t="s">
        <v>291</v>
      </c>
      <c r="C12" s="267">
        <v>1274765994</v>
      </c>
      <c r="D12" s="267">
        <v>0</v>
      </c>
      <c r="E12" s="120">
        <v>0</v>
      </c>
    </row>
    <row r="13" spans="2:13" ht="30.75" customHeight="1">
      <c r="B13" s="80" t="s">
        <v>292</v>
      </c>
      <c r="C13" s="267">
        <v>1232894988</v>
      </c>
      <c r="D13" s="267"/>
      <c r="E13" s="120">
        <v>410964.99599999998</v>
      </c>
    </row>
    <row r="14" spans="2:13" ht="30.75" customHeight="1">
      <c r="B14" s="122"/>
      <c r="C14" s="268"/>
      <c r="D14" s="268"/>
      <c r="E14" s="44"/>
    </row>
    <row r="15" spans="2:13" ht="25" customHeight="1">
      <c r="B15" s="428" t="s">
        <v>1075</v>
      </c>
      <c r="C15" s="428"/>
      <c r="D15" s="428"/>
      <c r="E15" s="428"/>
    </row>
    <row r="16" spans="2:13" ht="25" customHeight="1">
      <c r="B16" s="501" t="s">
        <v>1086</v>
      </c>
      <c r="C16" s="501"/>
      <c r="D16" s="501"/>
      <c r="E16" s="124"/>
    </row>
    <row r="17" spans="2:9" ht="25" customHeight="1">
      <c r="B17" s="465" t="s">
        <v>1085</v>
      </c>
      <c r="C17" s="465"/>
      <c r="D17" s="465"/>
      <c r="E17" s="44"/>
    </row>
    <row r="18" spans="2:9" ht="30.75" customHeight="1">
      <c r="B18" s="44"/>
      <c r="C18" s="262"/>
      <c r="D18" s="262"/>
      <c r="E18" s="44"/>
    </row>
    <row r="19" spans="2:9" s="183" customFormat="1" ht="51" customHeight="1">
      <c r="B19" s="430" t="s">
        <v>1076</v>
      </c>
      <c r="C19" s="430"/>
      <c r="D19" s="430"/>
    </row>
    <row r="20" spans="2:9" ht="30.75" customHeight="1">
      <c r="B20" s="221"/>
      <c r="C20" s="262"/>
      <c r="D20" s="269"/>
      <c r="E20" s="44"/>
    </row>
    <row r="21" spans="2:9" ht="30.75" customHeight="1">
      <c r="B21" s="44"/>
      <c r="C21" s="262"/>
      <c r="D21" s="270" t="s">
        <v>590</v>
      </c>
      <c r="E21" s="44"/>
    </row>
    <row r="22" spans="2:9" ht="30.75" customHeight="1">
      <c r="B22" s="509" t="s">
        <v>312</v>
      </c>
      <c r="C22" s="255" t="s">
        <v>1077</v>
      </c>
      <c r="D22" s="255" t="s">
        <v>1078</v>
      </c>
    </row>
    <row r="23" spans="2:9" ht="30.75" customHeight="1">
      <c r="B23" s="509"/>
      <c r="C23" s="120" t="s">
        <v>369</v>
      </c>
      <c r="D23" s="120" t="s">
        <v>473</v>
      </c>
      <c r="F23" s="544" t="s">
        <v>131</v>
      </c>
      <c r="G23" s="544"/>
      <c r="H23" s="285"/>
      <c r="I23" s="285"/>
    </row>
    <row r="24" spans="2:9" ht="30.75" customHeight="1">
      <c r="B24" s="56" t="s">
        <v>459</v>
      </c>
      <c r="C24" s="120" t="s">
        <v>649</v>
      </c>
      <c r="D24" s="120" t="s">
        <v>649</v>
      </c>
      <c r="F24" s="544"/>
      <c r="G24" s="544"/>
    </row>
    <row r="25" spans="2:9" ht="30.75" customHeight="1">
      <c r="B25" s="56" t="s">
        <v>462</v>
      </c>
      <c r="C25" s="120">
        <v>2990000</v>
      </c>
      <c r="D25" s="120">
        <v>2800000</v>
      </c>
    </row>
    <row r="26" spans="2:9" ht="30.75" customHeight="1">
      <c r="B26" s="56" t="s">
        <v>407</v>
      </c>
      <c r="C26" s="120" t="s">
        <v>649</v>
      </c>
      <c r="D26" s="120" t="s">
        <v>649</v>
      </c>
    </row>
    <row r="27" spans="2:9" ht="30.75" customHeight="1">
      <c r="B27" s="56" t="s">
        <v>463</v>
      </c>
      <c r="C27" s="120">
        <v>26660000</v>
      </c>
      <c r="D27" s="120">
        <v>18000000</v>
      </c>
      <c r="F27" s="285" t="s">
        <v>134</v>
      </c>
      <c r="G27" s="273"/>
      <c r="H27" s="273"/>
      <c r="I27" s="273"/>
    </row>
    <row r="28" spans="2:9" ht="30.75" customHeight="1">
      <c r="B28" s="56" t="s">
        <v>495</v>
      </c>
      <c r="C28" s="120">
        <v>0</v>
      </c>
      <c r="D28" s="120">
        <v>0</v>
      </c>
    </row>
    <row r="29" spans="2:9" ht="30.75" customHeight="1">
      <c r="B29" s="199" t="s">
        <v>343</v>
      </c>
      <c r="C29" s="120">
        <v>0</v>
      </c>
      <c r="D29" s="120">
        <v>0</v>
      </c>
    </row>
    <row r="30" spans="2:9" ht="30.75" customHeight="1">
      <c r="B30" s="199" t="s">
        <v>285</v>
      </c>
      <c r="C30" s="120">
        <v>107100000</v>
      </c>
      <c r="D30" s="120">
        <v>53550000</v>
      </c>
    </row>
    <row r="31" spans="2:9" ht="30.75" customHeight="1">
      <c r="B31" s="199" t="s">
        <v>1079</v>
      </c>
      <c r="C31" s="120">
        <v>75016840</v>
      </c>
      <c r="D31" s="120">
        <v>37508420</v>
      </c>
    </row>
    <row r="32" spans="2:9" ht="30.75" customHeight="1">
      <c r="B32" s="199" t="s">
        <v>1080</v>
      </c>
      <c r="C32" s="120">
        <v>541970440</v>
      </c>
      <c r="D32" s="120">
        <v>270985220</v>
      </c>
      <c r="F32" s="117"/>
    </row>
    <row r="33" spans="2:10" ht="30.75" customHeight="1">
      <c r="B33" s="199" t="s">
        <v>460</v>
      </c>
      <c r="C33" s="120">
        <v>0</v>
      </c>
      <c r="D33" s="120">
        <v>0</v>
      </c>
    </row>
    <row r="34" spans="2:10" ht="30.75" customHeight="1">
      <c r="B34" s="199" t="s">
        <v>611</v>
      </c>
      <c r="C34" s="120">
        <v>0</v>
      </c>
      <c r="D34" s="120">
        <v>0</v>
      </c>
    </row>
    <row r="35" spans="2:10" ht="30.75" customHeight="1">
      <c r="B35" s="199" t="s">
        <v>612</v>
      </c>
      <c r="C35" s="120">
        <v>0</v>
      </c>
      <c r="D35" s="120">
        <v>0</v>
      </c>
    </row>
    <row r="36" spans="2:10" ht="30.75" customHeight="1">
      <c r="B36" s="199" t="s">
        <v>613</v>
      </c>
      <c r="C36" s="120">
        <v>0</v>
      </c>
      <c r="D36" s="120">
        <v>0</v>
      </c>
    </row>
    <row r="37" spans="2:10" ht="30.75" customHeight="1">
      <c r="B37" s="199" t="s">
        <v>461</v>
      </c>
      <c r="C37" s="120"/>
      <c r="D37" s="120">
        <v>37508420</v>
      </c>
    </row>
    <row r="38" spans="2:10" ht="30.75" customHeight="1">
      <c r="B38" s="271" t="s">
        <v>367</v>
      </c>
      <c r="C38" s="120"/>
      <c r="D38" s="120">
        <v>37508420</v>
      </c>
    </row>
    <row r="39" spans="2:10" ht="30.75" customHeight="1">
      <c r="B39" s="199" t="s">
        <v>464</v>
      </c>
      <c r="C39" s="120">
        <v>0</v>
      </c>
      <c r="D39" s="120">
        <v>0</v>
      </c>
    </row>
    <row r="40" spans="2:10" ht="30.75" customHeight="1">
      <c r="B40" s="272"/>
      <c r="C40" s="165"/>
      <c r="D40" s="165"/>
    </row>
    <row r="41" spans="2:10" ht="25" customHeight="1">
      <c r="B41" s="442" t="s">
        <v>1081</v>
      </c>
      <c r="C41" s="442"/>
      <c r="D41" s="442"/>
    </row>
    <row r="42" spans="2:10" ht="25" customHeight="1">
      <c r="B42" s="473" t="s">
        <v>1082</v>
      </c>
      <c r="C42" s="473"/>
      <c r="D42" s="473"/>
    </row>
    <row r="43" spans="2:10" ht="42" customHeight="1">
      <c r="B43" s="473" t="s">
        <v>1135</v>
      </c>
      <c r="C43" s="473"/>
      <c r="D43" s="473"/>
    </row>
    <row r="44" spans="2:10" ht="30.75" customHeight="1">
      <c r="B44" s="465"/>
      <c r="C44" s="465"/>
      <c r="D44" s="465"/>
    </row>
    <row r="45" spans="2:10" ht="50" customHeight="1">
      <c r="B45" s="430" t="s">
        <v>1083</v>
      </c>
      <c r="C45" s="430"/>
      <c r="D45" s="430"/>
      <c r="E45" s="44"/>
      <c r="F45" s="44"/>
      <c r="G45" s="44"/>
      <c r="H45" s="44"/>
      <c r="I45" s="44"/>
      <c r="J45" s="44"/>
    </row>
    <row r="46" spans="2:10" ht="30" customHeight="1">
      <c r="B46" s="44"/>
      <c r="C46" s="262"/>
      <c r="E46" s="44"/>
      <c r="F46" s="44"/>
      <c r="G46" s="44"/>
      <c r="H46" s="44"/>
      <c r="I46" s="44"/>
      <c r="J46" s="44"/>
    </row>
    <row r="47" spans="2:10" ht="30.75" customHeight="1">
      <c r="B47" s="44"/>
      <c r="C47" s="262"/>
      <c r="D47" s="270" t="s">
        <v>590</v>
      </c>
      <c r="E47" s="44"/>
      <c r="F47" s="44"/>
      <c r="G47" s="44"/>
      <c r="H47" s="44"/>
      <c r="I47" s="44"/>
      <c r="J47" s="44"/>
    </row>
    <row r="48" spans="2:10" ht="30.75" customHeight="1">
      <c r="B48" s="408" t="s">
        <v>312</v>
      </c>
      <c r="C48" s="255" t="s">
        <v>1077</v>
      </c>
      <c r="D48" s="255" t="s">
        <v>1078</v>
      </c>
      <c r="E48" s="44"/>
      <c r="F48" s="44"/>
      <c r="G48" s="44"/>
      <c r="H48" s="44"/>
      <c r="I48" s="44"/>
      <c r="J48" s="44"/>
    </row>
    <row r="49" spans="2:10" ht="30.75" customHeight="1">
      <c r="B49" s="408"/>
      <c r="C49" s="120" t="s">
        <v>369</v>
      </c>
      <c r="D49" s="120" t="s">
        <v>370</v>
      </c>
      <c r="E49" s="545" t="s">
        <v>1087</v>
      </c>
      <c r="F49" s="546"/>
      <c r="G49" s="546"/>
      <c r="H49" s="92"/>
      <c r="I49" s="92"/>
      <c r="J49" s="44"/>
    </row>
    <row r="50" spans="2:10" ht="30.75" customHeight="1">
      <c r="B50" s="71" t="s">
        <v>391</v>
      </c>
      <c r="C50" s="120">
        <v>30990000</v>
      </c>
      <c r="D50" s="120">
        <v>18200000</v>
      </c>
      <c r="E50" s="547" t="s">
        <v>132</v>
      </c>
      <c r="F50" s="512"/>
      <c r="G50" s="512"/>
      <c r="H50" s="91"/>
      <c r="I50" s="91"/>
      <c r="J50" s="273"/>
    </row>
    <row r="51" spans="2:10" ht="30.75" customHeight="1">
      <c r="B51" s="71" t="s">
        <v>318</v>
      </c>
      <c r="C51" s="120">
        <v>2990000</v>
      </c>
      <c r="D51" s="120">
        <v>2990000</v>
      </c>
      <c r="E51" s="547" t="s">
        <v>133</v>
      </c>
      <c r="F51" s="512"/>
      <c r="G51" s="512"/>
      <c r="H51" s="91"/>
      <c r="I51" s="91"/>
      <c r="J51" s="44"/>
    </row>
    <row r="52" spans="2:10" ht="30.75" customHeight="1">
      <c r="B52" s="89"/>
      <c r="C52" s="187"/>
      <c r="D52" s="187"/>
      <c r="E52" s="44"/>
      <c r="F52" s="44"/>
      <c r="G52" s="44"/>
      <c r="H52" s="44"/>
      <c r="I52" s="44"/>
      <c r="J52" s="44"/>
    </row>
    <row r="53" spans="2:10" ht="25" customHeight="1">
      <c r="B53" s="442" t="s">
        <v>1081</v>
      </c>
      <c r="C53" s="442"/>
      <c r="D53" s="442"/>
      <c r="E53" s="44"/>
      <c r="F53" s="44"/>
      <c r="G53" s="44"/>
      <c r="H53" s="44"/>
      <c r="I53" s="44"/>
      <c r="J53" s="44"/>
    </row>
    <row r="54" spans="2:10" ht="25" customHeight="1">
      <c r="B54" s="473" t="s">
        <v>1082</v>
      </c>
      <c r="C54" s="473"/>
      <c r="D54" s="473"/>
      <c r="E54" s="44"/>
      <c r="F54" s="44"/>
      <c r="G54" s="44"/>
      <c r="H54" s="44"/>
      <c r="I54" s="44"/>
      <c r="J54" s="44"/>
    </row>
    <row r="55" spans="2:10" ht="30.75" customHeight="1">
      <c r="B55" s="44"/>
      <c r="C55" s="44"/>
      <c r="D55" s="44"/>
      <c r="E55" s="44"/>
      <c r="F55" s="44"/>
      <c r="G55" s="44"/>
      <c r="H55" s="44"/>
      <c r="I55" s="44"/>
      <c r="J55" s="44"/>
    </row>
    <row r="56" spans="2:10" ht="39.75" customHeight="1">
      <c r="B56" s="548" t="s">
        <v>59</v>
      </c>
      <c r="C56" s="548"/>
      <c r="D56" s="548"/>
      <c r="E56" s="548"/>
      <c r="F56" s="548"/>
      <c r="G56" s="548"/>
      <c r="H56" s="44"/>
      <c r="I56" s="44"/>
      <c r="J56" s="44"/>
    </row>
    <row r="57" spans="2:10" ht="39.75" customHeight="1">
      <c r="B57" s="44"/>
      <c r="C57" s="44"/>
      <c r="D57" s="44"/>
      <c r="E57" s="44"/>
      <c r="F57" s="44"/>
      <c r="G57" s="44"/>
      <c r="H57" s="44"/>
      <c r="I57" s="44"/>
      <c r="J57" s="44"/>
    </row>
    <row r="58" spans="2:10" ht="50" customHeight="1">
      <c r="B58" s="430" t="s">
        <v>1134</v>
      </c>
      <c r="C58" s="430"/>
      <c r="D58" s="430"/>
      <c r="E58" s="430"/>
      <c r="F58" s="430"/>
      <c r="G58" s="430"/>
      <c r="H58" s="44"/>
      <c r="I58" s="44"/>
      <c r="J58" s="44"/>
    </row>
    <row r="59" spans="2:10" ht="30" customHeight="1">
      <c r="B59" s="312"/>
      <c r="C59" s="312"/>
      <c r="D59" s="312"/>
      <c r="E59" s="312"/>
      <c r="F59" s="312"/>
      <c r="G59" s="312"/>
      <c r="H59" s="44"/>
      <c r="I59" s="44"/>
      <c r="J59" s="44"/>
    </row>
    <row r="60" spans="2:10" ht="39.75" customHeight="1">
      <c r="B60" s="541" t="s">
        <v>1133</v>
      </c>
      <c r="C60" s="542"/>
      <c r="D60" s="542"/>
      <c r="E60" s="542"/>
      <c r="F60" s="543"/>
      <c r="G60" s="44"/>
      <c r="H60" s="44"/>
      <c r="I60" s="44"/>
      <c r="J60" s="44"/>
    </row>
    <row r="61" spans="2:10" ht="36" customHeight="1">
      <c r="B61" s="255" t="s">
        <v>154</v>
      </c>
      <c r="C61" s="255" t="s">
        <v>1132</v>
      </c>
      <c r="D61" s="255" t="s">
        <v>155</v>
      </c>
      <c r="E61" s="255" t="s">
        <v>1089</v>
      </c>
      <c r="F61" s="255" t="s">
        <v>1090</v>
      </c>
      <c r="G61" s="44"/>
      <c r="H61" s="44"/>
      <c r="I61" s="44"/>
      <c r="J61" s="44"/>
    </row>
    <row r="62" spans="2:10" ht="39.75" customHeight="1">
      <c r="B62" s="71" t="s">
        <v>181</v>
      </c>
      <c r="C62" s="211">
        <v>270983.87549999997</v>
      </c>
      <c r="D62" s="274">
        <v>1</v>
      </c>
      <c r="E62" s="211">
        <v>4.6500000000000004</v>
      </c>
      <c r="F62" s="254">
        <v>1260075021.0749998</v>
      </c>
      <c r="G62" s="44"/>
      <c r="H62" s="44"/>
      <c r="I62" s="44"/>
      <c r="J62" s="44"/>
    </row>
    <row r="63" spans="2:10" ht="39.75" customHeight="1">
      <c r="B63" s="71" t="s">
        <v>183</v>
      </c>
      <c r="C63" s="211">
        <v>291235.13639999996</v>
      </c>
      <c r="D63" s="274">
        <v>1</v>
      </c>
      <c r="E63" s="211">
        <v>4.6500000000000004</v>
      </c>
      <c r="F63" s="254">
        <v>1354243384.2599998</v>
      </c>
      <c r="G63" s="44"/>
      <c r="H63" s="44"/>
      <c r="I63" s="44"/>
      <c r="J63" s="44"/>
    </row>
    <row r="64" spans="2:10" ht="39.75" customHeight="1">
      <c r="B64" s="255" t="s">
        <v>158</v>
      </c>
      <c r="C64" s="255">
        <f>AVERAGE(C62:C63)</f>
        <v>281109.50594999996</v>
      </c>
      <c r="D64" s="44"/>
      <c r="E64" s="255"/>
      <c r="F64" s="255">
        <f>AVERAGE(F62:F63)</f>
        <v>1307159202.6674998</v>
      </c>
      <c r="G64" s="44"/>
      <c r="H64" s="44"/>
      <c r="I64" s="44"/>
      <c r="J64" s="44"/>
    </row>
    <row r="65" spans="2:10" ht="39.75" customHeight="1">
      <c r="B65" s="44"/>
      <c r="C65" s="44"/>
      <c r="D65" s="44"/>
      <c r="E65" s="44"/>
      <c r="F65" s="44"/>
      <c r="G65" s="44"/>
      <c r="H65" s="44"/>
      <c r="I65" s="44"/>
      <c r="J65" s="44"/>
    </row>
    <row r="66" spans="2:10" ht="25" customHeight="1">
      <c r="B66" s="442" t="s">
        <v>1092</v>
      </c>
      <c r="C66" s="442"/>
      <c r="D66" s="442"/>
      <c r="E66" s="442"/>
      <c r="F66" s="442"/>
      <c r="G66" s="44"/>
      <c r="H66" s="44"/>
      <c r="I66" s="44"/>
      <c r="J66" s="44"/>
    </row>
    <row r="67" spans="2:10" ht="25" customHeight="1">
      <c r="B67" s="465" t="s">
        <v>184</v>
      </c>
      <c r="C67" s="465"/>
      <c r="D67" s="465"/>
      <c r="E67" s="44"/>
      <c r="F67" s="44"/>
      <c r="G67" s="44"/>
      <c r="H67" s="44"/>
      <c r="I67" s="44"/>
      <c r="J67" s="44"/>
    </row>
    <row r="68" spans="2:10" ht="39.75" customHeight="1">
      <c r="B68" s="44"/>
      <c r="C68" s="44"/>
      <c r="D68" s="44"/>
      <c r="E68" s="44"/>
      <c r="F68" s="44"/>
      <c r="G68" s="44"/>
      <c r="H68" s="44"/>
      <c r="I68" s="44"/>
      <c r="J68" s="44"/>
    </row>
    <row r="69" spans="2:10" ht="39.75" customHeight="1">
      <c r="B69" s="541" t="s">
        <v>1130</v>
      </c>
      <c r="C69" s="542"/>
      <c r="D69" s="542"/>
      <c r="E69" s="542"/>
      <c r="F69" s="543"/>
      <c r="G69" s="44"/>
      <c r="H69" s="44"/>
      <c r="I69" s="44"/>
      <c r="J69" s="44"/>
    </row>
    <row r="70" spans="2:10" ht="39.75" customHeight="1">
      <c r="B70" s="255" t="s">
        <v>154</v>
      </c>
      <c r="C70" s="255" t="e">
        <f>#REF!</f>
        <v>#REF!</v>
      </c>
      <c r="D70" s="255" t="s">
        <v>155</v>
      </c>
      <c r="E70" s="255" t="s">
        <v>156</v>
      </c>
      <c r="F70" s="255" t="s">
        <v>157</v>
      </c>
      <c r="G70" s="44"/>
      <c r="H70" s="44"/>
      <c r="I70" s="44"/>
      <c r="J70" s="44"/>
    </row>
    <row r="71" spans="2:10" ht="46.5" customHeight="1">
      <c r="B71" s="80" t="s">
        <v>1091</v>
      </c>
      <c r="C71" s="201">
        <f>D121</f>
        <v>334665</v>
      </c>
      <c r="D71" s="80">
        <v>1</v>
      </c>
      <c r="E71" s="80">
        <v>3.5</v>
      </c>
      <c r="F71" s="201">
        <f>E71*1000*C71</f>
        <v>1171327500</v>
      </c>
      <c r="G71" s="44"/>
      <c r="H71" s="44"/>
      <c r="I71" s="44"/>
      <c r="J71" s="44"/>
    </row>
    <row r="72" spans="2:10" ht="30" customHeight="1">
      <c r="B72" s="44"/>
      <c r="C72" s="44"/>
      <c r="D72" s="44"/>
      <c r="E72" s="44"/>
      <c r="F72" s="44"/>
      <c r="G72" s="44"/>
      <c r="H72" s="44"/>
      <c r="I72" s="44"/>
      <c r="J72" s="44"/>
    </row>
    <row r="73" spans="2:10" ht="25" customHeight="1">
      <c r="B73" s="442" t="s">
        <v>1093</v>
      </c>
      <c r="C73" s="442"/>
      <c r="D73" s="442"/>
      <c r="E73" s="442"/>
      <c r="F73" s="442"/>
      <c r="G73" s="44"/>
      <c r="H73" s="44"/>
      <c r="I73" s="44"/>
      <c r="J73" s="44"/>
    </row>
    <row r="74" spans="2:10" ht="25" customHeight="1">
      <c r="B74" s="465" t="s">
        <v>184</v>
      </c>
      <c r="C74" s="465"/>
      <c r="D74" s="465"/>
      <c r="E74" s="44"/>
      <c r="F74" s="44"/>
      <c r="G74" s="44"/>
      <c r="H74" s="44"/>
      <c r="I74" s="44"/>
      <c r="J74" s="44"/>
    </row>
    <row r="75" spans="2:10" ht="30" customHeight="1">
      <c r="B75" s="44"/>
      <c r="C75" s="44"/>
      <c r="D75" s="44"/>
      <c r="E75" s="44"/>
      <c r="F75" s="44"/>
      <c r="G75" s="44"/>
      <c r="H75" s="44"/>
      <c r="I75" s="44"/>
      <c r="J75" s="44"/>
    </row>
    <row r="76" spans="2:10" ht="39.75" customHeight="1">
      <c r="B76" s="541" t="s">
        <v>1131</v>
      </c>
      <c r="C76" s="542"/>
      <c r="D76" s="542"/>
      <c r="E76" s="542"/>
      <c r="F76" s="543"/>
      <c r="G76" s="44"/>
      <c r="H76" s="44"/>
      <c r="I76" s="44"/>
      <c r="J76" s="44"/>
    </row>
    <row r="77" spans="2:10" ht="39.75" customHeight="1">
      <c r="B77" s="255" t="s">
        <v>154</v>
      </c>
      <c r="C77" s="255" t="s">
        <v>1132</v>
      </c>
      <c r="D77" s="255" t="s">
        <v>155</v>
      </c>
      <c r="E77" s="255" t="s">
        <v>1094</v>
      </c>
      <c r="F77" s="255" t="s">
        <v>1095</v>
      </c>
      <c r="G77" s="44"/>
      <c r="H77" s="44"/>
      <c r="I77" s="44"/>
      <c r="J77" s="44"/>
    </row>
    <row r="78" spans="2:10" ht="25" customHeight="1">
      <c r="B78" s="80" t="s">
        <v>182</v>
      </c>
      <c r="C78" s="201">
        <f>E130</f>
        <v>410964.99599999998</v>
      </c>
      <c r="D78" s="80">
        <v>1</v>
      </c>
      <c r="E78" s="80">
        <v>3</v>
      </c>
      <c r="F78" s="201">
        <f>E78*1000*C78</f>
        <v>1232894988</v>
      </c>
      <c r="G78" s="44"/>
      <c r="H78" s="44"/>
      <c r="I78" s="44"/>
      <c r="J78" s="44"/>
    </row>
    <row r="79" spans="2:10" ht="39.75" customHeight="1">
      <c r="B79" s="44"/>
      <c r="C79" s="44"/>
      <c r="D79" s="44"/>
      <c r="E79" s="44"/>
      <c r="F79" s="44"/>
      <c r="G79" s="44"/>
      <c r="H79" s="44"/>
      <c r="I79" s="44"/>
      <c r="J79" s="44"/>
    </row>
    <row r="80" spans="2:10" ht="25" customHeight="1">
      <c r="B80" s="442" t="s">
        <v>1096</v>
      </c>
      <c r="C80" s="442"/>
      <c r="D80" s="442"/>
      <c r="E80" s="442"/>
      <c r="F80" s="442"/>
      <c r="G80" s="44"/>
      <c r="H80" s="44"/>
      <c r="I80" s="44"/>
      <c r="J80" s="44"/>
    </row>
    <row r="81" spans="2:15" ht="39.75" customHeight="1">
      <c r="B81" s="44"/>
      <c r="C81" s="44"/>
      <c r="D81" s="44"/>
      <c r="E81" s="44"/>
      <c r="F81" s="44"/>
      <c r="G81" s="44"/>
      <c r="H81" s="44"/>
      <c r="I81" s="44"/>
      <c r="J81" s="44"/>
    </row>
    <row r="82" spans="2:15" ht="39.75" customHeight="1" thickBot="1">
      <c r="B82" s="541" t="s">
        <v>185</v>
      </c>
      <c r="C82" s="542"/>
      <c r="D82" s="542"/>
      <c r="E82" s="542"/>
      <c r="F82" s="542"/>
      <c r="G82" s="542"/>
      <c r="H82" s="542"/>
      <c r="I82" s="542"/>
      <c r="J82" s="542"/>
      <c r="K82" s="542"/>
      <c r="L82" s="542"/>
      <c r="M82" s="542"/>
      <c r="N82" s="542"/>
      <c r="O82" s="542"/>
    </row>
    <row r="83" spans="2:15" ht="39.75" customHeight="1" thickBot="1">
      <c r="B83" s="255" t="s">
        <v>186</v>
      </c>
      <c r="C83" s="255" t="s">
        <v>745</v>
      </c>
      <c r="D83" s="255" t="s">
        <v>744</v>
      </c>
      <c r="E83" s="255" t="s">
        <v>187</v>
      </c>
      <c r="F83" s="255" t="s">
        <v>759</v>
      </c>
      <c r="G83" s="255" t="s">
        <v>746</v>
      </c>
      <c r="H83" s="255" t="s">
        <v>747</v>
      </c>
      <c r="I83" s="255" t="s">
        <v>188</v>
      </c>
      <c r="J83" s="255" t="s">
        <v>748</v>
      </c>
      <c r="K83" s="167" t="s">
        <v>1097</v>
      </c>
      <c r="L83" s="167" t="s">
        <v>1098</v>
      </c>
      <c r="M83" s="255" t="s">
        <v>189</v>
      </c>
      <c r="N83" s="167" t="s">
        <v>1099</v>
      </c>
      <c r="O83" s="4" t="s">
        <v>125</v>
      </c>
    </row>
    <row r="84" spans="2:15" ht="25" customHeight="1">
      <c r="B84" s="201" t="s">
        <v>190</v>
      </c>
      <c r="C84" s="85">
        <v>52862675832.205826</v>
      </c>
      <c r="D84" s="85">
        <v>14851485375.77042</v>
      </c>
      <c r="E84" s="85">
        <v>12073145606.917181</v>
      </c>
      <c r="F84" s="85">
        <v>85594823.506742164</v>
      </c>
      <c r="G84" s="85">
        <v>35898796791.010567</v>
      </c>
      <c r="H84" s="85">
        <v>94061794645.193161</v>
      </c>
      <c r="I84" s="85">
        <v>94061794645.193161</v>
      </c>
      <c r="J84" s="85">
        <v>93248300717.320648</v>
      </c>
      <c r="K84" s="85">
        <v>93248300717.320648</v>
      </c>
      <c r="L84" s="85">
        <v>66764788594.417633</v>
      </c>
      <c r="M84" s="85">
        <v>37106283729.893127</v>
      </c>
      <c r="N84" s="85"/>
      <c r="O84" s="85">
        <v>406952866116.23529</v>
      </c>
    </row>
    <row r="85" spans="2:15" ht="25" customHeight="1">
      <c r="B85" s="201" t="s">
        <v>191</v>
      </c>
      <c r="C85" s="85"/>
      <c r="D85" s="85"/>
      <c r="E85" s="85"/>
      <c r="F85" s="85"/>
      <c r="G85" s="85">
        <v>212979993.61059999</v>
      </c>
      <c r="H85" s="85">
        <v>3936271217.8203535</v>
      </c>
      <c r="I85" s="85">
        <v>2907975718.0340714</v>
      </c>
      <c r="J85" s="85">
        <v>3773172081.7064157</v>
      </c>
      <c r="K85" s="85">
        <v>2227502050.5791225</v>
      </c>
      <c r="L85" s="85">
        <v>1530220187.3358529</v>
      </c>
      <c r="M85" s="85">
        <v>1333530544.717629</v>
      </c>
      <c r="N85" s="85"/>
      <c r="O85" s="85">
        <v>10786174025.190851</v>
      </c>
    </row>
    <row r="86" spans="2:15" ht="25" customHeight="1">
      <c r="B86" s="201" t="s">
        <v>192</v>
      </c>
      <c r="C86" s="85">
        <v>729968991.07113278</v>
      </c>
      <c r="D86" s="85">
        <v>0</v>
      </c>
      <c r="E86" s="85">
        <v>0</v>
      </c>
      <c r="F86" s="85">
        <v>0</v>
      </c>
      <c r="G86" s="85">
        <v>169763350</v>
      </c>
      <c r="H86" s="85">
        <v>1632851582.4728665</v>
      </c>
      <c r="I86" s="85">
        <v>1632851582.4728665</v>
      </c>
      <c r="J86" s="85">
        <v>6108158563.8051968</v>
      </c>
      <c r="K86" s="85">
        <v>6108158563.8051968</v>
      </c>
      <c r="L86" s="85">
        <v>9181225333.8940754</v>
      </c>
      <c r="M86" s="85">
        <v>2677047605.6645212</v>
      </c>
      <c r="N86" s="85"/>
      <c r="O86" s="85">
        <v>20499015426.907791</v>
      </c>
    </row>
    <row r="87" spans="2:15" ht="25" customHeight="1">
      <c r="B87" s="201" t="s">
        <v>193</v>
      </c>
      <c r="C87" s="85">
        <v>4935506376.7061672</v>
      </c>
      <c r="D87" s="85">
        <v>2694033518.0130091</v>
      </c>
      <c r="E87" s="85">
        <v>2061817798.8490112</v>
      </c>
      <c r="F87" s="85">
        <v>687188915.13089073</v>
      </c>
      <c r="G87" s="85">
        <v>6704083308.0287542</v>
      </c>
      <c r="H87" s="85">
        <v>8173867880.8623762</v>
      </c>
      <c r="I87" s="85">
        <v>8173867880.8623762</v>
      </c>
      <c r="J87" s="85">
        <v>5182285677.5103912</v>
      </c>
      <c r="K87" s="85">
        <v>5182285677.5103912</v>
      </c>
      <c r="L87" s="85"/>
      <c r="M87" s="85"/>
      <c r="N87" s="85"/>
      <c r="O87" s="85">
        <v>30438783475.100601</v>
      </c>
    </row>
    <row r="88" spans="2:15" ht="25" customHeight="1">
      <c r="B88" s="201" t="s">
        <v>194</v>
      </c>
      <c r="C88" s="85">
        <v>16985120839.486866</v>
      </c>
      <c r="D88" s="85">
        <v>62699475949.830788</v>
      </c>
      <c r="E88" s="85">
        <v>21774967272.089001</v>
      </c>
      <c r="F88" s="85">
        <v>3211602799.4945498</v>
      </c>
      <c r="G88" s="85">
        <v>55170591857.230095</v>
      </c>
      <c r="H88" s="85">
        <v>143544007307.61249</v>
      </c>
      <c r="I88" s="85">
        <v>91794220855.701935</v>
      </c>
      <c r="J88" s="85">
        <v>71151293302.823715</v>
      </c>
      <c r="K88" s="85">
        <v>46253756166.459908</v>
      </c>
      <c r="L88" s="85">
        <v>50624391392.401352</v>
      </c>
      <c r="M88" s="85">
        <v>72213400168.893951</v>
      </c>
      <c r="N88" s="85"/>
      <c r="O88" s="85">
        <v>497374850889.86279</v>
      </c>
    </row>
    <row r="89" spans="2:15" ht="25" customHeight="1">
      <c r="B89" s="201" t="s">
        <v>195</v>
      </c>
      <c r="C89" s="85">
        <v>23465000244.210583</v>
      </c>
      <c r="D89" s="85">
        <v>26014831058.026199</v>
      </c>
      <c r="E89" s="85">
        <v>62900386826.649376</v>
      </c>
      <c r="F89" s="85">
        <v>1686661954.373018</v>
      </c>
      <c r="G89" s="85">
        <v>76154352283.504517</v>
      </c>
      <c r="H89" s="85">
        <v>276821519924.92078</v>
      </c>
      <c r="I89" s="85">
        <v>172680218314.052</v>
      </c>
      <c r="J89" s="85">
        <v>87901639752.724228</v>
      </c>
      <c r="K89" s="85">
        <v>55723345208.717003</v>
      </c>
      <c r="L89" s="85">
        <v>26340004773.018677</v>
      </c>
      <c r="M89" s="85">
        <v>106312386840.78296</v>
      </c>
      <c r="N89" s="85"/>
      <c r="O89" s="85">
        <v>687596783658.21033</v>
      </c>
    </row>
    <row r="90" spans="2:15" ht="25" customHeight="1">
      <c r="B90" s="201" t="s">
        <v>196</v>
      </c>
      <c r="C90" s="85">
        <v>29519247490.825813</v>
      </c>
      <c r="D90" s="85">
        <v>27322032463.113365</v>
      </c>
      <c r="E90" s="85">
        <v>24459610821.235081</v>
      </c>
      <c r="F90" s="85">
        <v>7072372329.1338301</v>
      </c>
      <c r="G90" s="85">
        <v>31431042402.773407</v>
      </c>
      <c r="H90" s="85">
        <v>93031610840.723892</v>
      </c>
      <c r="I90" s="85">
        <v>57997872183.418282</v>
      </c>
      <c r="J90" s="85">
        <v>33729773840.446491</v>
      </c>
      <c r="K90" s="85">
        <v>20433443765.397152</v>
      </c>
      <c r="L90" s="85">
        <v>32002601031.389809</v>
      </c>
      <c r="M90" s="85">
        <v>39054600419.175667</v>
      </c>
      <c r="N90" s="85"/>
      <c r="O90" s="85">
        <v>317622891638.81738</v>
      </c>
    </row>
    <row r="91" spans="2:15" ht="25" customHeight="1">
      <c r="B91" s="201" t="s">
        <v>197</v>
      </c>
      <c r="C91" s="85">
        <v>0</v>
      </c>
      <c r="D91" s="85">
        <v>0</v>
      </c>
      <c r="E91" s="85">
        <v>0</v>
      </c>
      <c r="F91" s="85">
        <v>0</v>
      </c>
      <c r="G91" s="85">
        <v>1189676021.4709313</v>
      </c>
      <c r="H91" s="85">
        <v>2918760463.5400839</v>
      </c>
      <c r="I91" s="85">
        <v>1819616953.5130804</v>
      </c>
      <c r="J91" s="85">
        <v>2079161654.4670758</v>
      </c>
      <c r="K91" s="85">
        <v>1227438544.6837008</v>
      </c>
      <c r="L91" s="85"/>
      <c r="M91" s="85"/>
      <c r="N91" s="85"/>
      <c r="O91" s="85">
        <v>6187598139.4780903</v>
      </c>
    </row>
    <row r="92" spans="2:15" ht="25" customHeight="1">
      <c r="B92" s="201" t="s">
        <v>198</v>
      </c>
      <c r="C92" s="85">
        <v>12538541504.147068</v>
      </c>
      <c r="D92" s="85">
        <v>50141761386.791489</v>
      </c>
      <c r="E92" s="85">
        <v>21697706613.730263</v>
      </c>
      <c r="F92" s="85">
        <v>1970533466.8128228</v>
      </c>
      <c r="G92" s="85">
        <v>27909474334.062809</v>
      </c>
      <c r="H92" s="85">
        <v>83200246235.306717</v>
      </c>
      <c r="I92" s="85">
        <v>52164426832.055519</v>
      </c>
      <c r="J92" s="85">
        <v>44182285670.922523</v>
      </c>
      <c r="K92" s="85">
        <v>26486419187.320099</v>
      </c>
      <c r="L92" s="85">
        <v>22411249010.545982</v>
      </c>
      <c r="M92" s="85">
        <v>55621563289.097115</v>
      </c>
      <c r="N92" s="85"/>
      <c r="O92" s="85">
        <v>319673361511.41681</v>
      </c>
    </row>
    <row r="93" spans="2:15" ht="25" customHeight="1">
      <c r="B93" s="201" t="s">
        <v>199</v>
      </c>
      <c r="C93" s="85">
        <v>0</v>
      </c>
      <c r="D93" s="85">
        <v>0</v>
      </c>
      <c r="E93" s="85">
        <v>0</v>
      </c>
      <c r="F93" s="85">
        <v>0</v>
      </c>
      <c r="G93" s="85">
        <v>21453131552.138592</v>
      </c>
      <c r="H93" s="85">
        <v>13562970893.182644</v>
      </c>
      <c r="I93" s="85">
        <v>8854546125.0386429</v>
      </c>
      <c r="J93" s="85">
        <v>0</v>
      </c>
      <c r="K93" s="85">
        <v>0</v>
      </c>
      <c r="L93" s="85">
        <v>17294609989.092628</v>
      </c>
      <c r="M93" s="85">
        <v>15468126134.99824</v>
      </c>
      <c r="N93" s="85"/>
      <c r="O93" s="85">
        <v>67778838569.412102</v>
      </c>
    </row>
    <row r="94" spans="2:15" ht="25" customHeight="1">
      <c r="B94" s="201" t="s">
        <v>200</v>
      </c>
      <c r="C94" s="85">
        <v>26212768881.259136</v>
      </c>
      <c r="D94" s="85">
        <v>1915437358.8560042</v>
      </c>
      <c r="E94" s="85">
        <v>22324267781.504539</v>
      </c>
      <c r="F94" s="85">
        <v>0</v>
      </c>
      <c r="G94" s="85">
        <v>13626891856.877783</v>
      </c>
      <c r="H94" s="85">
        <v>95387577858.360352</v>
      </c>
      <c r="I94" s="85">
        <v>59817481060.264809</v>
      </c>
      <c r="J94" s="85">
        <v>37450626754.430756</v>
      </c>
      <c r="K94" s="85">
        <v>22109075887.479954</v>
      </c>
      <c r="L94" s="85">
        <v>1706282001.9668772</v>
      </c>
      <c r="M94" s="85">
        <v>52733465827.249763</v>
      </c>
      <c r="N94" s="85"/>
      <c r="O94" s="85">
        <v>251357318320.50522</v>
      </c>
    </row>
    <row r="95" spans="2:15" ht="25" customHeight="1">
      <c r="B95" s="201" t="s">
        <v>201</v>
      </c>
      <c r="C95" s="85">
        <v>27280113588.099945</v>
      </c>
      <c r="D95" s="85">
        <v>707808532.01841414</v>
      </c>
      <c r="E95" s="85">
        <v>1510471900.31389</v>
      </c>
      <c r="F95" s="85">
        <v>0</v>
      </c>
      <c r="G95" s="85">
        <v>3258729902.9714913</v>
      </c>
      <c r="H95" s="85">
        <v>72670030833.173782</v>
      </c>
      <c r="I95" s="85">
        <v>45304032916.761253</v>
      </c>
      <c r="J95" s="85">
        <v>50843931289.865845</v>
      </c>
      <c r="K95" s="85">
        <v>30015848404.258484</v>
      </c>
      <c r="L95" s="85">
        <v>61788054941.042908</v>
      </c>
      <c r="M95" s="85">
        <v>102579040910.19806</v>
      </c>
      <c r="N95" s="85"/>
      <c r="O95" s="85">
        <v>320638181897.68433</v>
      </c>
    </row>
    <row r="96" spans="2:15" ht="25" customHeight="1">
      <c r="B96" s="201" t="s">
        <v>202</v>
      </c>
      <c r="C96" s="85">
        <v>0</v>
      </c>
      <c r="D96" s="85">
        <v>0</v>
      </c>
      <c r="E96" s="85">
        <v>0</v>
      </c>
      <c r="F96" s="85">
        <v>0</v>
      </c>
      <c r="G96" s="85">
        <v>0</v>
      </c>
      <c r="H96" s="85">
        <v>123234856897.37064</v>
      </c>
      <c r="I96" s="85">
        <v>76827214043.539291</v>
      </c>
      <c r="J96" s="85">
        <v>35253910648.298073</v>
      </c>
      <c r="K96" s="85">
        <v>20812238763.439274</v>
      </c>
      <c r="L96" s="85">
        <v>5852336677.3617105</v>
      </c>
      <c r="M96" s="85"/>
      <c r="N96" s="85"/>
      <c r="O96" s="85">
        <v>164341104223.03043</v>
      </c>
    </row>
    <row r="97" spans="2:15" ht="25" customHeight="1">
      <c r="B97" s="201" t="s">
        <v>203</v>
      </c>
      <c r="C97" s="85">
        <v>9354123896.1888065</v>
      </c>
      <c r="D97" s="85">
        <v>26232196018.232201</v>
      </c>
      <c r="E97" s="85">
        <v>12521594379.927469</v>
      </c>
      <c r="F97" s="85">
        <v>0</v>
      </c>
      <c r="G97" s="85">
        <v>31487218552.817776</v>
      </c>
      <c r="H97" s="85">
        <v>56301427422.391739</v>
      </c>
      <c r="I97" s="85">
        <v>35408561944.724464</v>
      </c>
      <c r="J97" s="85">
        <v>22886219966.321293</v>
      </c>
      <c r="K97" s="85">
        <v>22886219966.321293</v>
      </c>
      <c r="L97" s="85">
        <v>73276503299.401688</v>
      </c>
      <c r="M97" s="85">
        <v>3959546001.9474988</v>
      </c>
      <c r="N97" s="85"/>
      <c r="O97" s="85">
        <v>236018829537.22845</v>
      </c>
    </row>
    <row r="98" spans="2:15" ht="25" customHeight="1">
      <c r="B98" s="201" t="s">
        <v>204</v>
      </c>
      <c r="C98" s="85">
        <v>8065349279.061347</v>
      </c>
      <c r="D98" s="85">
        <v>33485212502.228386</v>
      </c>
      <c r="E98" s="85">
        <v>16006057936.521412</v>
      </c>
      <c r="F98" s="85">
        <v>0</v>
      </c>
      <c r="G98" s="85">
        <v>23417563531.697086</v>
      </c>
      <c r="H98" s="85">
        <v>22855859039.768696</v>
      </c>
      <c r="I98" s="85">
        <v>14351846293.167683</v>
      </c>
      <c r="J98" s="85">
        <v>17614299394.819206</v>
      </c>
      <c r="K98" s="85">
        <v>17614299394.819206</v>
      </c>
      <c r="L98" s="85"/>
      <c r="M98" s="85">
        <v>19538453038.670395</v>
      </c>
      <c r="N98" s="85"/>
      <c r="O98" s="85">
        <v>140982794722.76654</v>
      </c>
    </row>
    <row r="99" spans="2:15" ht="25" customHeight="1">
      <c r="B99" s="201" t="s">
        <v>205</v>
      </c>
      <c r="C99" s="85">
        <v>28433599183.815018</v>
      </c>
      <c r="D99" s="85">
        <v>6698622013.7286463</v>
      </c>
      <c r="E99" s="85">
        <v>6142396811.4499407</v>
      </c>
      <c r="F99" s="85">
        <v>1722825382.7298598</v>
      </c>
      <c r="G99" s="85">
        <v>9577237934.5095768</v>
      </c>
      <c r="H99" s="85">
        <v>179351738707.30347</v>
      </c>
      <c r="I99" s="85">
        <v>128624456071.06194</v>
      </c>
      <c r="J99" s="85">
        <v>65583238459.402191</v>
      </c>
      <c r="K99" s="85">
        <v>40288945232.279106</v>
      </c>
      <c r="L99" s="85">
        <v>53816395014.848923</v>
      </c>
      <c r="M99" s="85">
        <v>85244749412.968018</v>
      </c>
      <c r="N99" s="85"/>
      <c r="O99" s="85">
        <v>436570802920.75568</v>
      </c>
    </row>
    <row r="100" spans="2:15" ht="25" customHeight="1">
      <c r="B100" s="201" t="s">
        <v>206</v>
      </c>
      <c r="C100" s="85">
        <v>4306877616.7228584</v>
      </c>
      <c r="D100" s="85">
        <v>3702563391.0783176</v>
      </c>
      <c r="E100" s="85">
        <v>2752558944.9553967</v>
      </c>
      <c r="F100" s="85">
        <v>334329330.28772318</v>
      </c>
      <c r="G100" s="85">
        <v>4634658764.1007013</v>
      </c>
      <c r="H100" s="85">
        <v>29102989584.444347</v>
      </c>
      <c r="I100" s="85">
        <v>18523991461.814701</v>
      </c>
      <c r="J100" s="85">
        <v>13505092095.753475</v>
      </c>
      <c r="K100" s="85">
        <v>8447826341.3174877</v>
      </c>
      <c r="L100" s="85">
        <v>13618381168.569874</v>
      </c>
      <c r="M100" s="85">
        <v>14566695814.20746</v>
      </c>
      <c r="N100" s="85"/>
      <c r="O100" s="85">
        <v>86524146710.120148</v>
      </c>
    </row>
    <row r="101" spans="2:15" ht="25" customHeight="1">
      <c r="B101" s="201" t="s">
        <v>207</v>
      </c>
      <c r="C101" s="85">
        <v>0</v>
      </c>
      <c r="D101" s="85">
        <v>6046162018.8501959</v>
      </c>
      <c r="E101" s="85">
        <v>1021295433.4580473</v>
      </c>
      <c r="F101" s="85">
        <v>22134478.596471328</v>
      </c>
      <c r="G101" s="85">
        <v>11451307341.588982</v>
      </c>
      <c r="H101" s="85">
        <v>27773775918.123592</v>
      </c>
      <c r="I101" s="85">
        <v>17695331572.696907</v>
      </c>
      <c r="J101" s="85">
        <v>15816771825.655319</v>
      </c>
      <c r="K101" s="85">
        <v>9812532542.6603642</v>
      </c>
      <c r="L101" s="85">
        <v>6573303284.5995426</v>
      </c>
      <c r="M101" s="85">
        <v>13891691316.65715</v>
      </c>
      <c r="N101" s="85"/>
      <c r="O101" s="85">
        <v>82596441617.529297</v>
      </c>
    </row>
    <row r="102" spans="2:15" ht="25" customHeight="1">
      <c r="B102" s="201" t="s">
        <v>208</v>
      </c>
      <c r="C102" s="85">
        <v>0</v>
      </c>
      <c r="D102" s="85">
        <v>11054083.951930216</v>
      </c>
      <c r="E102" s="85">
        <v>862658650.00761676</v>
      </c>
      <c r="F102" s="85">
        <v>0</v>
      </c>
      <c r="G102" s="85">
        <v>2689246215.511281</v>
      </c>
      <c r="H102" s="85">
        <v>25319188102.8274</v>
      </c>
      <c r="I102" s="85">
        <v>18260479190.244461</v>
      </c>
      <c r="J102" s="85">
        <v>20911657030.615341</v>
      </c>
      <c r="K102" s="85">
        <v>16980721441.631428</v>
      </c>
      <c r="L102" s="85">
        <v>14504123573.954636</v>
      </c>
      <c r="M102" s="85">
        <v>10348244750.432007</v>
      </c>
      <c r="N102" s="85"/>
      <c r="O102" s="85">
        <v>74646172407.300217</v>
      </c>
    </row>
    <row r="103" spans="2:15" ht="25" customHeight="1">
      <c r="B103" s="201" t="s">
        <v>209</v>
      </c>
      <c r="C103" s="85">
        <v>12243125564.757641</v>
      </c>
      <c r="D103" s="85">
        <v>26399183799.146263</v>
      </c>
      <c r="E103" s="85">
        <v>22344571026.956436</v>
      </c>
      <c r="F103" s="85">
        <v>4070817388.2596722</v>
      </c>
      <c r="G103" s="85">
        <v>12330024933.139669</v>
      </c>
      <c r="H103" s="85">
        <v>16159938511.606691</v>
      </c>
      <c r="I103" s="85">
        <v>16159938511.606691</v>
      </c>
      <c r="J103" s="85">
        <v>1378692541.4272115</v>
      </c>
      <c r="K103" s="85">
        <v>1378692541.4272115</v>
      </c>
      <c r="L103" s="85">
        <v>14553113928.440882</v>
      </c>
      <c r="M103" s="85">
        <v>17202453297.538437</v>
      </c>
      <c r="N103" s="85"/>
      <c r="O103" s="85">
        <v>126681920991.2729</v>
      </c>
    </row>
    <row r="104" spans="2:15" ht="25" customHeight="1">
      <c r="B104" s="201" t="s">
        <v>210</v>
      </c>
      <c r="C104" s="85">
        <v>48368918544.601936</v>
      </c>
      <c r="D104" s="85">
        <v>62258284570.733101</v>
      </c>
      <c r="E104" s="85">
        <v>22013501366.991219</v>
      </c>
      <c r="F104" s="85"/>
      <c r="G104" s="85">
        <v>23362144503.99588</v>
      </c>
      <c r="H104" s="85">
        <v>6063908007.9049234</v>
      </c>
      <c r="I104" s="85">
        <v>6063908007.9049234</v>
      </c>
      <c r="J104" s="85">
        <v>5813325735.3524542</v>
      </c>
      <c r="K104" s="85">
        <v>5813325735.3524542</v>
      </c>
      <c r="L104" s="85"/>
      <c r="M104" s="85"/>
      <c r="N104" s="85"/>
      <c r="O104" s="85">
        <v>167880082729.57953</v>
      </c>
    </row>
    <row r="105" spans="2:15" ht="25" customHeight="1">
      <c r="B105" s="201" t="s">
        <v>211</v>
      </c>
      <c r="C105" s="85">
        <v>4361585145.3851547</v>
      </c>
      <c r="D105" s="85">
        <v>8738107613.5415993</v>
      </c>
      <c r="E105" s="85">
        <v>4892986792.4096375</v>
      </c>
      <c r="F105" s="85">
        <v>956684109.61272633</v>
      </c>
      <c r="G105" s="85">
        <v>5193194851.9450188</v>
      </c>
      <c r="H105" s="85">
        <v>8251592978.9225407</v>
      </c>
      <c r="I105" s="85">
        <v>8251592978.9225407</v>
      </c>
      <c r="J105" s="85">
        <v>4254059592.7605834</v>
      </c>
      <c r="K105" s="85">
        <v>4254059592.7605834</v>
      </c>
      <c r="L105" s="85"/>
      <c r="M105" s="85">
        <v>4080854165.6601081</v>
      </c>
      <c r="N105" s="85"/>
      <c r="O105" s="85">
        <v>40729065250.237373</v>
      </c>
    </row>
    <row r="106" spans="2:15" ht="25" customHeight="1">
      <c r="B106" s="201" t="s">
        <v>212</v>
      </c>
      <c r="C106" s="85">
        <v>0</v>
      </c>
      <c r="D106" s="85">
        <v>0</v>
      </c>
      <c r="E106" s="85">
        <v>0</v>
      </c>
      <c r="F106" s="85">
        <v>0</v>
      </c>
      <c r="G106" s="85">
        <v>0</v>
      </c>
      <c r="H106" s="85">
        <v>0</v>
      </c>
      <c r="I106" s="85">
        <v>445980559710.78192</v>
      </c>
      <c r="J106" s="85">
        <v>0</v>
      </c>
      <c r="K106" s="85">
        <v>181363460870.88843</v>
      </c>
      <c r="L106" s="85"/>
      <c r="M106" s="85"/>
      <c r="N106" s="85">
        <v>497386702849.3894</v>
      </c>
      <c r="O106" s="85">
        <v>0</v>
      </c>
    </row>
    <row r="107" spans="2:15" ht="25" customHeight="1">
      <c r="B107" s="323" t="s">
        <v>125</v>
      </c>
      <c r="C107" s="316">
        <v>309662522978.54529</v>
      </c>
      <c r="D107" s="316">
        <v>359918251653.91034</v>
      </c>
      <c r="E107" s="316">
        <v>257359995963.96555</v>
      </c>
      <c r="F107" s="316">
        <v>21820744977.938309</v>
      </c>
      <c r="G107" s="316">
        <v>397322110282.98541</v>
      </c>
      <c r="H107" s="316">
        <v>1383356784853.8335</v>
      </c>
      <c r="I107" s="316">
        <v>1383356784853.8335</v>
      </c>
      <c r="J107" s="316">
        <v>638667896596.42847</v>
      </c>
      <c r="K107" s="316">
        <v>638667896596.42847</v>
      </c>
      <c r="L107" s="316">
        <v>471837584202.28308</v>
      </c>
      <c r="M107" s="316">
        <v>653932133268.7522</v>
      </c>
      <c r="N107" s="316">
        <v>497386702849.3894</v>
      </c>
      <c r="O107" s="316">
        <v>4991264727628.0322</v>
      </c>
    </row>
    <row r="108" spans="2:15" ht="25" customHeight="1">
      <c r="B108" s="323" t="s">
        <v>213</v>
      </c>
      <c r="C108" s="316">
        <v>10.1</v>
      </c>
      <c r="D108" s="316">
        <v>19.86</v>
      </c>
      <c r="E108" s="316">
        <v>10.3</v>
      </c>
      <c r="F108" s="316">
        <v>1.94</v>
      </c>
      <c r="G108" s="316">
        <v>12.98</v>
      </c>
      <c r="H108" s="316">
        <v>19.3</v>
      </c>
      <c r="I108" s="316">
        <v>19.3</v>
      </c>
      <c r="J108" s="316">
        <v>9.9499999999999993</v>
      </c>
      <c r="K108" s="316">
        <v>9.9499999999999993</v>
      </c>
      <c r="L108" s="316">
        <v>7.65</v>
      </c>
      <c r="M108" s="316">
        <v>12.2</v>
      </c>
      <c r="N108" s="316">
        <v>16.399999999999999</v>
      </c>
      <c r="O108" s="316">
        <v>120.68</v>
      </c>
    </row>
    <row r="109" spans="2:15" ht="39.75" customHeight="1">
      <c r="B109" s="44"/>
      <c r="C109" s="44"/>
      <c r="D109" s="44"/>
      <c r="E109" s="44"/>
      <c r="F109" s="44"/>
      <c r="G109" s="44"/>
      <c r="H109" s="44"/>
      <c r="I109" s="44"/>
      <c r="J109" s="44"/>
    </row>
    <row r="110" spans="2:15" ht="25" customHeight="1">
      <c r="B110" s="301" t="s">
        <v>214</v>
      </c>
      <c r="C110" s="275"/>
      <c r="D110" s="275"/>
      <c r="E110" s="275"/>
      <c r="F110" s="275"/>
      <c r="G110" s="275"/>
      <c r="H110" s="275"/>
      <c r="I110" s="275"/>
      <c r="J110" s="275"/>
      <c r="K110" s="275"/>
      <c r="L110" s="275"/>
      <c r="M110" s="275"/>
      <c r="N110" s="275"/>
      <c r="O110" s="275"/>
    </row>
    <row r="111" spans="2:15" ht="25" customHeight="1">
      <c r="B111" s="44"/>
      <c r="C111" s="44"/>
      <c r="D111" s="44"/>
      <c r="E111" s="44"/>
      <c r="F111" s="44"/>
      <c r="G111" s="44"/>
      <c r="H111" s="44"/>
      <c r="I111" s="44"/>
      <c r="J111" s="44"/>
    </row>
    <row r="112" spans="2:15" ht="25" customHeight="1">
      <c r="B112" s="501" t="s">
        <v>215</v>
      </c>
      <c r="C112" s="501"/>
      <c r="D112" s="501"/>
      <c r="E112" s="501"/>
      <c r="F112" s="501"/>
      <c r="G112" s="44"/>
      <c r="H112" s="44"/>
      <c r="I112" s="44"/>
      <c r="J112" s="44"/>
    </row>
    <row r="113" spans="2:10" ht="39.75" customHeight="1">
      <c r="B113" s="299"/>
      <c r="C113" s="299"/>
      <c r="D113" s="299"/>
      <c r="E113" s="44"/>
      <c r="F113" s="44"/>
      <c r="G113" s="44"/>
      <c r="H113" s="44"/>
      <c r="I113" s="44"/>
      <c r="J113" s="44"/>
    </row>
    <row r="114" spans="2:10" ht="39.75" customHeight="1">
      <c r="B114" s="541" t="s">
        <v>216</v>
      </c>
      <c r="C114" s="542"/>
      <c r="D114" s="542"/>
      <c r="E114" s="542"/>
      <c r="F114" s="543"/>
      <c r="G114" s="44"/>
      <c r="H114" s="44"/>
      <c r="I114" s="44"/>
      <c r="J114" s="44"/>
    </row>
    <row r="115" spans="2:10" ht="39.75" customHeight="1">
      <c r="B115" s="255" t="s">
        <v>218</v>
      </c>
      <c r="C115" s="255" t="s">
        <v>219</v>
      </c>
      <c r="D115" s="255" t="s">
        <v>220</v>
      </c>
      <c r="E115" s="255" t="s">
        <v>221</v>
      </c>
      <c r="F115" s="255" t="s">
        <v>222</v>
      </c>
      <c r="G115" s="44"/>
      <c r="H115" s="44"/>
      <c r="I115" s="44"/>
      <c r="J115" s="44"/>
    </row>
    <row r="116" spans="2:10" ht="30" customHeight="1">
      <c r="B116" s="201" t="s">
        <v>228</v>
      </c>
      <c r="C116" s="201">
        <v>100</v>
      </c>
      <c r="D116" s="201">
        <v>256395</v>
      </c>
      <c r="E116" s="201">
        <v>270983.87549999997</v>
      </c>
      <c r="F116" s="201">
        <v>12</v>
      </c>
      <c r="G116" s="44"/>
      <c r="H116" s="44"/>
      <c r="I116" s="44"/>
      <c r="J116" s="44"/>
    </row>
    <row r="117" spans="2:10" ht="30" customHeight="1">
      <c r="B117" s="201" t="s">
        <v>231</v>
      </c>
      <c r="C117" s="201">
        <v>100</v>
      </c>
      <c r="D117" s="201">
        <v>275556</v>
      </c>
      <c r="E117" s="201">
        <v>291235.13639999996</v>
      </c>
      <c r="F117" s="201">
        <v>12</v>
      </c>
      <c r="G117" s="44"/>
      <c r="H117" s="44"/>
      <c r="I117" s="44"/>
      <c r="J117" s="44"/>
    </row>
    <row r="118" spans="2:10" ht="30" customHeight="1">
      <c r="B118" s="201" t="s">
        <v>234</v>
      </c>
      <c r="C118" s="201">
        <v>60</v>
      </c>
      <c r="D118" s="201">
        <v>318944</v>
      </c>
      <c r="E118" s="201">
        <v>337091.91359999997</v>
      </c>
      <c r="F118" s="201">
        <v>10</v>
      </c>
      <c r="G118" s="44"/>
      <c r="H118" s="44"/>
      <c r="I118" s="44"/>
      <c r="J118" s="44"/>
    </row>
    <row r="119" spans="2:10" ht="30" customHeight="1">
      <c r="B119" s="201" t="s">
        <v>237</v>
      </c>
      <c r="C119" s="201">
        <v>60</v>
      </c>
      <c r="D119" s="201">
        <v>341324</v>
      </c>
      <c r="E119" s="201">
        <v>360745.33559999999</v>
      </c>
      <c r="F119" s="201">
        <v>10</v>
      </c>
      <c r="G119" s="44"/>
      <c r="H119" s="44"/>
      <c r="I119" s="44"/>
      <c r="J119" s="44"/>
    </row>
    <row r="120" spans="2:10" ht="30" customHeight="1">
      <c r="B120" s="201" t="s">
        <v>240</v>
      </c>
      <c r="C120" s="201">
        <v>60</v>
      </c>
      <c r="D120" s="201">
        <v>376182</v>
      </c>
      <c r="E120" s="201">
        <v>397586.75579999998</v>
      </c>
      <c r="F120" s="201">
        <v>10</v>
      </c>
      <c r="G120" s="44"/>
      <c r="H120" s="44"/>
      <c r="I120" s="44"/>
      <c r="J120" s="44"/>
    </row>
    <row r="121" spans="2:10" ht="30" customHeight="1">
      <c r="B121" s="201" t="s">
        <v>242</v>
      </c>
      <c r="C121" s="201">
        <v>40</v>
      </c>
      <c r="D121" s="201">
        <v>334665</v>
      </c>
      <c r="E121" s="201">
        <v>353707.43849999999</v>
      </c>
      <c r="F121" s="201">
        <v>6</v>
      </c>
      <c r="G121" s="44"/>
      <c r="H121" s="44"/>
      <c r="I121" s="44"/>
      <c r="J121" s="44"/>
    </row>
    <row r="122" spans="2:10" ht="30" customHeight="1">
      <c r="B122" s="201" t="s">
        <v>244</v>
      </c>
      <c r="C122" s="201">
        <v>40</v>
      </c>
      <c r="D122" s="201">
        <v>352970</v>
      </c>
      <c r="E122" s="201">
        <v>373053.99299999996</v>
      </c>
      <c r="F122" s="201">
        <v>6</v>
      </c>
      <c r="G122" s="44"/>
      <c r="H122" s="44"/>
      <c r="I122" s="44"/>
      <c r="J122" s="44"/>
    </row>
    <row r="123" spans="2:10" ht="30" customHeight="1">
      <c r="B123" s="201" t="s">
        <v>246</v>
      </c>
      <c r="C123" s="201">
        <v>40</v>
      </c>
      <c r="D123" s="201">
        <v>451834</v>
      </c>
      <c r="E123" s="201">
        <v>477543.35459999996</v>
      </c>
      <c r="F123" s="201">
        <v>8</v>
      </c>
      <c r="G123" s="44"/>
      <c r="H123" s="44"/>
      <c r="I123" s="44"/>
      <c r="J123" s="44"/>
    </row>
    <row r="124" spans="2:10" ht="30" customHeight="1">
      <c r="B124" s="201" t="s">
        <v>248</v>
      </c>
      <c r="C124" s="201">
        <v>30</v>
      </c>
      <c r="D124" s="201">
        <v>334488</v>
      </c>
      <c r="E124" s="201">
        <v>353520.36719999998</v>
      </c>
      <c r="F124" s="201">
        <v>6</v>
      </c>
      <c r="G124" s="44"/>
      <c r="H124" s="44"/>
      <c r="I124" s="44"/>
      <c r="J124" s="44"/>
    </row>
    <row r="125" spans="2:10" ht="30" customHeight="1">
      <c r="B125" s="201" t="s">
        <v>250</v>
      </c>
      <c r="C125" s="201">
        <v>22</v>
      </c>
      <c r="D125" s="201">
        <v>316593</v>
      </c>
      <c r="E125" s="201">
        <v>334607.14169999998</v>
      </c>
      <c r="F125" s="201">
        <v>3</v>
      </c>
      <c r="G125" s="44"/>
      <c r="H125" s="44"/>
      <c r="I125" s="44"/>
      <c r="J125" s="44"/>
    </row>
    <row r="126" spans="2:10" ht="30" customHeight="1">
      <c r="B126" s="201" t="s">
        <v>252</v>
      </c>
      <c r="C126" s="201">
        <v>18</v>
      </c>
      <c r="D126" s="201">
        <v>344150</v>
      </c>
      <c r="E126" s="201">
        <v>363732.13500000001</v>
      </c>
      <c r="F126" s="201">
        <v>3</v>
      </c>
      <c r="G126" s="44"/>
      <c r="H126" s="44"/>
      <c r="I126" s="44"/>
      <c r="J126" s="44"/>
    </row>
    <row r="127" spans="2:10" ht="30" customHeight="1">
      <c r="B127" s="201" t="s">
        <v>254</v>
      </c>
      <c r="C127" s="201">
        <v>18</v>
      </c>
      <c r="D127" s="201">
        <v>288838</v>
      </c>
      <c r="E127" s="201">
        <v>305272.88219999999</v>
      </c>
      <c r="F127" s="201">
        <v>3</v>
      </c>
      <c r="G127" s="44"/>
      <c r="H127" s="44"/>
      <c r="I127" s="44"/>
      <c r="J127" s="44"/>
    </row>
    <row r="128" spans="2:10" ht="30" customHeight="1">
      <c r="B128" s="201" t="s">
        <v>256</v>
      </c>
      <c r="C128" s="201">
        <v>16</v>
      </c>
      <c r="D128" s="201">
        <v>351476</v>
      </c>
      <c r="E128" s="201">
        <v>371474.98439999996</v>
      </c>
      <c r="F128" s="201">
        <v>2</v>
      </c>
      <c r="G128" s="44"/>
      <c r="H128" s="44"/>
      <c r="I128" s="44"/>
      <c r="J128" s="44"/>
    </row>
    <row r="129" spans="2:13" ht="30" customHeight="1">
      <c r="B129" s="201" t="s">
        <v>257</v>
      </c>
      <c r="C129" s="201">
        <v>16</v>
      </c>
      <c r="D129" s="201">
        <v>310675</v>
      </c>
      <c r="E129" s="201">
        <v>328352.40749999997</v>
      </c>
      <c r="F129" s="201">
        <v>2</v>
      </c>
      <c r="G129" s="44"/>
      <c r="H129" s="44"/>
      <c r="I129" s="44"/>
      <c r="J129" s="44"/>
    </row>
    <row r="130" spans="2:13" ht="30" customHeight="1">
      <c r="B130" s="201" t="s">
        <v>259</v>
      </c>
      <c r="C130" s="201">
        <v>13</v>
      </c>
      <c r="D130" s="201">
        <v>388840</v>
      </c>
      <c r="E130" s="201">
        <v>410964.99599999998</v>
      </c>
      <c r="F130" s="201">
        <v>2</v>
      </c>
      <c r="G130" s="44"/>
      <c r="H130" s="44"/>
      <c r="I130" s="44"/>
      <c r="J130" s="44"/>
    </row>
    <row r="131" spans="2:13" ht="30" customHeight="1">
      <c r="B131" s="201" t="s">
        <v>261</v>
      </c>
      <c r="C131" s="201">
        <v>10</v>
      </c>
      <c r="D131" s="201">
        <v>379729</v>
      </c>
      <c r="E131" s="201">
        <v>401335.58009999996</v>
      </c>
      <c r="F131" s="201"/>
      <c r="G131" s="44"/>
      <c r="H131" s="44"/>
      <c r="I131" s="44"/>
      <c r="J131" s="44"/>
    </row>
    <row r="132" spans="2:13" ht="30" customHeight="1">
      <c r="B132" s="201" t="s">
        <v>263</v>
      </c>
      <c r="C132" s="201">
        <v>8</v>
      </c>
      <c r="D132" s="201">
        <v>419999</v>
      </c>
      <c r="E132" s="201">
        <v>443896.94309999997</v>
      </c>
      <c r="F132" s="201"/>
      <c r="G132" s="44"/>
      <c r="H132" s="44"/>
      <c r="I132" s="44"/>
      <c r="J132" s="44"/>
    </row>
    <row r="133" spans="2:13" ht="30" customHeight="1">
      <c r="B133" s="276"/>
      <c r="C133" s="276"/>
      <c r="D133" s="276"/>
      <c r="E133" s="276"/>
      <c r="F133" s="276"/>
      <c r="G133" s="44"/>
      <c r="H133" s="44"/>
      <c r="I133" s="44"/>
      <c r="J133" s="44"/>
    </row>
    <row r="134" spans="2:13" ht="25" customHeight="1">
      <c r="B134" s="442" t="s">
        <v>270</v>
      </c>
      <c r="C134" s="442"/>
      <c r="D134" s="442"/>
      <c r="E134" s="442"/>
      <c r="F134" s="442"/>
      <c r="G134" s="44"/>
      <c r="H134" s="44"/>
      <c r="I134" s="44"/>
      <c r="J134" s="44"/>
    </row>
    <row r="135" spans="2:13" ht="25" customHeight="1">
      <c r="B135" s="442" t="s">
        <v>271</v>
      </c>
      <c r="C135" s="442"/>
      <c r="D135" s="442"/>
      <c r="E135" s="442"/>
      <c r="F135" s="442"/>
      <c r="G135" s="44"/>
      <c r="H135" s="44"/>
      <c r="I135" s="44"/>
      <c r="J135" s="44"/>
    </row>
    <row r="136" spans="2:13" ht="25" customHeight="1">
      <c r="B136" s="442" t="s">
        <v>273</v>
      </c>
      <c r="C136" s="442"/>
      <c r="D136" s="442"/>
      <c r="E136" s="442"/>
      <c r="F136" s="442"/>
      <c r="G136" s="44"/>
      <c r="H136" s="44"/>
      <c r="I136" s="44"/>
      <c r="J136" s="44"/>
    </row>
    <row r="137" spans="2:13" ht="30" customHeight="1">
      <c r="B137" s="276"/>
      <c r="C137" s="276"/>
      <c r="D137" s="276"/>
      <c r="E137" s="276"/>
      <c r="F137" s="276"/>
      <c r="G137" s="44"/>
      <c r="H137" s="44"/>
      <c r="I137" s="44"/>
      <c r="J137" s="44"/>
    </row>
    <row r="138" spans="2:13" ht="39.75" customHeight="1">
      <c r="B138" s="541" t="s">
        <v>217</v>
      </c>
      <c r="C138" s="542"/>
      <c r="D138" s="542"/>
      <c r="E138" s="542"/>
      <c r="F138" s="542"/>
      <c r="G138" s="542"/>
      <c r="H138" s="542"/>
      <c r="I138" s="542"/>
      <c r="J138" s="542"/>
      <c r="K138" s="542"/>
      <c r="L138" s="542"/>
      <c r="M138" s="543"/>
    </row>
    <row r="139" spans="2:13" ht="39.75" customHeight="1">
      <c r="B139" s="255" t="s">
        <v>223</v>
      </c>
      <c r="C139" s="255" t="s">
        <v>224</v>
      </c>
      <c r="D139" s="255" t="s">
        <v>225</v>
      </c>
      <c r="E139" s="255" t="s">
        <v>1100</v>
      </c>
      <c r="F139" s="255" t="s">
        <v>1101</v>
      </c>
      <c r="G139" s="255" t="s">
        <v>226</v>
      </c>
      <c r="H139" s="255" t="s">
        <v>1103</v>
      </c>
      <c r="I139" s="255" t="s">
        <v>1102</v>
      </c>
      <c r="J139" s="255" t="s">
        <v>1104</v>
      </c>
      <c r="K139" s="255" t="s">
        <v>1105</v>
      </c>
      <c r="L139" s="255" t="s">
        <v>227</v>
      </c>
      <c r="M139" s="255" t="s">
        <v>1106</v>
      </c>
    </row>
    <row r="140" spans="2:13" ht="30" customHeight="1">
      <c r="B140" s="201" t="s">
        <v>229</v>
      </c>
      <c r="C140" s="201" t="s">
        <v>230</v>
      </c>
      <c r="D140" s="201">
        <v>100</v>
      </c>
      <c r="E140" s="201">
        <v>13</v>
      </c>
      <c r="F140" s="201">
        <v>6.5</v>
      </c>
      <c r="G140" s="201">
        <v>13.5</v>
      </c>
      <c r="H140" s="201">
        <v>4</v>
      </c>
      <c r="I140" s="201">
        <v>3.5</v>
      </c>
      <c r="J140" s="201"/>
      <c r="K140" s="201"/>
      <c r="L140" s="201">
        <v>2.5</v>
      </c>
      <c r="M140" s="201">
        <v>10</v>
      </c>
    </row>
    <row r="141" spans="2:13" ht="30" customHeight="1">
      <c r="B141" s="201" t="s">
        <v>232</v>
      </c>
      <c r="C141" s="201" t="s">
        <v>233</v>
      </c>
      <c r="D141" s="201">
        <v>100</v>
      </c>
      <c r="E141" s="201">
        <v>13</v>
      </c>
      <c r="F141" s="201">
        <v>6.5</v>
      </c>
      <c r="G141" s="201">
        <v>13.5</v>
      </c>
      <c r="H141" s="201">
        <v>4</v>
      </c>
      <c r="I141" s="201">
        <v>3.5</v>
      </c>
      <c r="J141" s="201">
        <v>4</v>
      </c>
      <c r="K141" s="201">
        <v>3.5</v>
      </c>
      <c r="L141" s="201">
        <v>2.5</v>
      </c>
      <c r="M141" s="201">
        <v>10</v>
      </c>
    </row>
    <row r="142" spans="2:13" ht="30" customHeight="1">
      <c r="B142" s="201" t="s">
        <v>235</v>
      </c>
      <c r="C142" s="201" t="s">
        <v>236</v>
      </c>
      <c r="D142" s="201">
        <v>100</v>
      </c>
      <c r="E142" s="201">
        <v>13</v>
      </c>
      <c r="F142" s="201">
        <v>6.5</v>
      </c>
      <c r="G142" s="201">
        <v>13.5</v>
      </c>
      <c r="H142" s="201">
        <v>4</v>
      </c>
      <c r="I142" s="201">
        <v>3.5</v>
      </c>
      <c r="J142" s="201"/>
      <c r="K142" s="201"/>
      <c r="L142" s="201">
        <v>2.5</v>
      </c>
      <c r="M142" s="201">
        <v>10</v>
      </c>
    </row>
    <row r="143" spans="2:13" ht="30" customHeight="1">
      <c r="B143" s="201" t="s">
        <v>238</v>
      </c>
      <c r="C143" s="201" t="s">
        <v>239</v>
      </c>
      <c r="D143" s="201">
        <v>100</v>
      </c>
      <c r="E143" s="201">
        <v>13</v>
      </c>
      <c r="F143" s="201">
        <v>6.5</v>
      </c>
      <c r="G143" s="201">
        <v>13.5</v>
      </c>
      <c r="H143" s="201">
        <v>4</v>
      </c>
      <c r="I143" s="201">
        <v>3.5</v>
      </c>
      <c r="J143" s="201">
        <v>4</v>
      </c>
      <c r="K143" s="201">
        <v>3.5</v>
      </c>
      <c r="L143" s="201">
        <v>2.5</v>
      </c>
      <c r="M143" s="201">
        <v>10</v>
      </c>
    </row>
    <row r="144" spans="2:13" ht="30" customHeight="1">
      <c r="B144" s="201" t="s">
        <v>241</v>
      </c>
      <c r="C144" s="201" t="s">
        <v>230</v>
      </c>
      <c r="D144" s="201">
        <v>60</v>
      </c>
      <c r="E144" s="201">
        <v>5</v>
      </c>
      <c r="F144" s="201">
        <v>1.8</v>
      </c>
      <c r="G144" s="201">
        <v>8</v>
      </c>
      <c r="H144" s="201">
        <v>4</v>
      </c>
      <c r="I144" s="201">
        <v>3.2</v>
      </c>
      <c r="J144" s="201"/>
      <c r="K144" s="201"/>
      <c r="L144" s="201">
        <v>2.5</v>
      </c>
      <c r="M144" s="201">
        <v>10</v>
      </c>
    </row>
    <row r="145" spans="2:13" ht="30" customHeight="1">
      <c r="B145" s="201" t="s">
        <v>243</v>
      </c>
      <c r="C145" s="201" t="s">
        <v>233</v>
      </c>
      <c r="D145" s="201">
        <v>60</v>
      </c>
      <c r="E145" s="201">
        <v>5</v>
      </c>
      <c r="F145" s="201">
        <v>1.2</v>
      </c>
      <c r="G145" s="201">
        <v>8</v>
      </c>
      <c r="H145" s="201">
        <v>4</v>
      </c>
      <c r="I145" s="201">
        <v>3.2</v>
      </c>
      <c r="J145" s="201">
        <v>4</v>
      </c>
      <c r="K145" s="201">
        <v>3.5</v>
      </c>
      <c r="L145" s="201">
        <v>2.5</v>
      </c>
      <c r="M145" s="201">
        <v>10</v>
      </c>
    </row>
    <row r="146" spans="2:13" ht="30" customHeight="1">
      <c r="B146" s="201" t="s">
        <v>245</v>
      </c>
      <c r="C146" s="201" t="s">
        <v>236</v>
      </c>
      <c r="D146" s="201">
        <v>60</v>
      </c>
      <c r="E146" s="201">
        <v>6</v>
      </c>
      <c r="F146" s="201">
        <v>1.3</v>
      </c>
      <c r="G146" s="201">
        <v>8</v>
      </c>
      <c r="H146" s="201">
        <v>4</v>
      </c>
      <c r="I146" s="201">
        <v>3.2</v>
      </c>
      <c r="J146" s="201"/>
      <c r="K146" s="201"/>
      <c r="L146" s="201">
        <v>2.5</v>
      </c>
      <c r="M146" s="201">
        <v>10</v>
      </c>
    </row>
    <row r="147" spans="2:13" ht="30" customHeight="1">
      <c r="B147" s="201" t="s">
        <v>247</v>
      </c>
      <c r="C147" s="201" t="s">
        <v>239</v>
      </c>
      <c r="D147" s="201">
        <v>60</v>
      </c>
      <c r="E147" s="201">
        <v>5.4</v>
      </c>
      <c r="F147" s="201">
        <v>1</v>
      </c>
      <c r="G147" s="201">
        <v>8</v>
      </c>
      <c r="H147" s="201">
        <v>4</v>
      </c>
      <c r="I147" s="201">
        <v>3.2</v>
      </c>
      <c r="J147" s="201">
        <v>4</v>
      </c>
      <c r="K147" s="201">
        <v>3.5</v>
      </c>
      <c r="L147" s="201">
        <v>2.5</v>
      </c>
      <c r="M147" s="201">
        <v>10</v>
      </c>
    </row>
    <row r="148" spans="2:13" ht="30" customHeight="1">
      <c r="B148" s="201" t="s">
        <v>249</v>
      </c>
      <c r="C148" s="201" t="s">
        <v>230</v>
      </c>
      <c r="D148" s="201">
        <v>40</v>
      </c>
      <c r="E148" s="201">
        <v>5</v>
      </c>
      <c r="F148" s="201"/>
      <c r="G148" s="201">
        <v>7</v>
      </c>
      <c r="H148" s="201">
        <v>4</v>
      </c>
      <c r="I148" s="201">
        <v>3</v>
      </c>
      <c r="J148" s="201"/>
      <c r="K148" s="201"/>
      <c r="L148" s="201">
        <v>2.5</v>
      </c>
      <c r="M148" s="201">
        <v>10</v>
      </c>
    </row>
    <row r="149" spans="2:13" ht="30" customHeight="1">
      <c r="B149" s="201" t="s">
        <v>251</v>
      </c>
      <c r="C149" s="201" t="s">
        <v>233</v>
      </c>
      <c r="D149" s="201">
        <v>40</v>
      </c>
      <c r="E149" s="201">
        <v>4</v>
      </c>
      <c r="F149" s="201">
        <v>0.5</v>
      </c>
      <c r="G149" s="201">
        <v>3</v>
      </c>
      <c r="H149" s="201">
        <v>4</v>
      </c>
      <c r="I149" s="201">
        <v>3</v>
      </c>
      <c r="J149" s="201">
        <v>4</v>
      </c>
      <c r="K149" s="201">
        <v>3.5</v>
      </c>
      <c r="L149" s="201">
        <v>2.5</v>
      </c>
      <c r="M149" s="201">
        <v>10</v>
      </c>
    </row>
    <row r="150" spans="2:13" ht="30" customHeight="1">
      <c r="B150" s="201" t="s">
        <v>253</v>
      </c>
      <c r="C150" s="201" t="s">
        <v>236</v>
      </c>
      <c r="D150" s="201">
        <v>40</v>
      </c>
      <c r="E150" s="201">
        <v>7</v>
      </c>
      <c r="F150" s="201"/>
      <c r="G150" s="201">
        <v>5</v>
      </c>
      <c r="H150" s="201">
        <v>4</v>
      </c>
      <c r="I150" s="201">
        <v>3</v>
      </c>
      <c r="J150" s="201"/>
      <c r="K150" s="201"/>
      <c r="L150" s="201">
        <v>2.5</v>
      </c>
      <c r="M150" s="201">
        <v>10</v>
      </c>
    </row>
    <row r="151" spans="2:13" ht="30" customHeight="1">
      <c r="B151" s="201" t="s">
        <v>255</v>
      </c>
      <c r="C151" s="201" t="s">
        <v>239</v>
      </c>
      <c r="D151" s="201">
        <v>40</v>
      </c>
      <c r="E151" s="201">
        <v>4</v>
      </c>
      <c r="F151" s="201">
        <v>0.5</v>
      </c>
      <c r="G151" s="201">
        <v>3</v>
      </c>
      <c r="H151" s="201">
        <v>4</v>
      </c>
      <c r="I151" s="201">
        <v>3</v>
      </c>
      <c r="J151" s="201">
        <v>4</v>
      </c>
      <c r="K151" s="201">
        <v>3.5</v>
      </c>
      <c r="L151" s="201">
        <v>2.5</v>
      </c>
      <c r="M151" s="201">
        <v>10</v>
      </c>
    </row>
    <row r="152" spans="2:13" ht="30" customHeight="1">
      <c r="B152" s="201" t="s">
        <v>248</v>
      </c>
      <c r="C152" s="201" t="s">
        <v>230</v>
      </c>
      <c r="D152" s="201">
        <v>30</v>
      </c>
      <c r="E152" s="201">
        <v>3</v>
      </c>
      <c r="F152" s="201"/>
      <c r="G152" s="201">
        <v>3.35</v>
      </c>
      <c r="H152" s="201">
        <v>4</v>
      </c>
      <c r="I152" s="201">
        <v>2.9</v>
      </c>
      <c r="J152" s="201"/>
      <c r="K152" s="201"/>
      <c r="L152" s="201">
        <v>2.5</v>
      </c>
      <c r="M152" s="201">
        <v>7.5</v>
      </c>
    </row>
    <row r="153" spans="2:13" ht="30" customHeight="1">
      <c r="B153" s="201" t="s">
        <v>258</v>
      </c>
      <c r="C153" s="201" t="s">
        <v>233</v>
      </c>
      <c r="D153" s="201">
        <v>30</v>
      </c>
      <c r="E153" s="201">
        <v>5</v>
      </c>
      <c r="F153" s="201"/>
      <c r="G153" s="201">
        <v>1.75</v>
      </c>
      <c r="H153" s="201">
        <v>4</v>
      </c>
      <c r="I153" s="201">
        <v>2.9</v>
      </c>
      <c r="J153" s="201">
        <v>2</v>
      </c>
      <c r="K153" s="201">
        <v>3.5</v>
      </c>
      <c r="L153" s="201">
        <v>2.5</v>
      </c>
      <c r="M153" s="201">
        <v>7.5</v>
      </c>
    </row>
    <row r="154" spans="2:13" ht="30" customHeight="1">
      <c r="B154" s="201" t="s">
        <v>260</v>
      </c>
      <c r="C154" s="201" t="s">
        <v>236</v>
      </c>
      <c r="D154" s="201">
        <v>30</v>
      </c>
      <c r="E154" s="201">
        <v>3</v>
      </c>
      <c r="F154" s="201"/>
      <c r="G154" s="201">
        <v>3.35</v>
      </c>
      <c r="H154" s="201">
        <v>4</v>
      </c>
      <c r="I154" s="201">
        <v>2.9</v>
      </c>
      <c r="J154" s="201"/>
      <c r="K154" s="201"/>
      <c r="L154" s="201">
        <v>2.5</v>
      </c>
      <c r="M154" s="201">
        <v>7.5</v>
      </c>
    </row>
    <row r="155" spans="2:13" ht="30" customHeight="1">
      <c r="B155" s="201" t="s">
        <v>262</v>
      </c>
      <c r="C155" s="201" t="s">
        <v>239</v>
      </c>
      <c r="D155" s="201">
        <v>30</v>
      </c>
      <c r="E155" s="201">
        <v>5</v>
      </c>
      <c r="F155" s="201"/>
      <c r="G155" s="201">
        <v>1.75</v>
      </c>
      <c r="H155" s="201">
        <v>4</v>
      </c>
      <c r="I155" s="201">
        <v>2.9</v>
      </c>
      <c r="J155" s="201">
        <v>2</v>
      </c>
      <c r="K155" s="201">
        <v>3.5</v>
      </c>
      <c r="L155" s="201">
        <v>2.5</v>
      </c>
      <c r="M155" s="201">
        <v>7.5</v>
      </c>
    </row>
    <row r="156" spans="2:13" ht="30" customHeight="1">
      <c r="B156" s="201" t="s">
        <v>264</v>
      </c>
      <c r="C156" s="201" t="s">
        <v>265</v>
      </c>
      <c r="D156" s="201">
        <v>30</v>
      </c>
      <c r="E156" s="201" t="s">
        <v>266</v>
      </c>
      <c r="F156" s="201"/>
      <c r="G156" s="201">
        <v>2.5</v>
      </c>
      <c r="H156" s="201">
        <v>4</v>
      </c>
      <c r="I156" s="201">
        <v>3</v>
      </c>
      <c r="J156" s="201"/>
      <c r="K156" s="201"/>
      <c r="L156" s="201">
        <v>2.4</v>
      </c>
      <c r="M156" s="201"/>
    </row>
    <row r="157" spans="2:13" ht="30" customHeight="1">
      <c r="B157" s="201" t="s">
        <v>267</v>
      </c>
      <c r="C157" s="201" t="s">
        <v>268</v>
      </c>
      <c r="D157" s="201">
        <v>25</v>
      </c>
      <c r="E157" s="201">
        <v>3</v>
      </c>
      <c r="F157" s="201"/>
      <c r="G157" s="201">
        <v>5</v>
      </c>
      <c r="H157" s="201">
        <v>4</v>
      </c>
      <c r="I157" s="201">
        <v>3</v>
      </c>
      <c r="J157" s="201"/>
      <c r="K157" s="201"/>
      <c r="L157" s="201"/>
      <c r="M157" s="201"/>
    </row>
    <row r="158" spans="2:13" ht="30" customHeight="1">
      <c r="B158" s="201" t="s">
        <v>267</v>
      </c>
      <c r="C158" s="201" t="s">
        <v>269</v>
      </c>
      <c r="D158" s="201">
        <v>25</v>
      </c>
      <c r="E158" s="201">
        <v>3</v>
      </c>
      <c r="F158" s="201"/>
      <c r="G158" s="201">
        <v>5</v>
      </c>
      <c r="H158" s="201">
        <v>4</v>
      </c>
      <c r="I158" s="201">
        <v>3</v>
      </c>
      <c r="J158" s="201"/>
      <c r="K158" s="201"/>
      <c r="L158" s="201">
        <v>2.4</v>
      </c>
      <c r="M158" s="201"/>
    </row>
    <row r="159" spans="2:13" ht="30" customHeight="1">
      <c r="B159" s="201" t="s">
        <v>250</v>
      </c>
      <c r="C159" s="201" t="s">
        <v>268</v>
      </c>
      <c r="D159" s="201">
        <v>22</v>
      </c>
      <c r="E159" s="201"/>
      <c r="F159" s="201"/>
      <c r="G159" s="201">
        <v>6.5</v>
      </c>
      <c r="H159" s="201">
        <v>2</v>
      </c>
      <c r="I159" s="201">
        <v>3</v>
      </c>
      <c r="J159" s="201"/>
      <c r="K159" s="201"/>
      <c r="L159" s="201"/>
      <c r="M159" s="201"/>
    </row>
    <row r="160" spans="2:13" ht="30" customHeight="1">
      <c r="B160" s="201" t="s">
        <v>250</v>
      </c>
      <c r="C160" s="201" t="s">
        <v>272</v>
      </c>
      <c r="D160" s="201">
        <v>22</v>
      </c>
      <c r="E160" s="201"/>
      <c r="F160" s="201"/>
      <c r="G160" s="201">
        <v>6.5</v>
      </c>
      <c r="H160" s="201">
        <v>2</v>
      </c>
      <c r="I160" s="201">
        <v>3</v>
      </c>
      <c r="J160" s="201"/>
      <c r="K160" s="201"/>
      <c r="L160" s="201">
        <v>2.4</v>
      </c>
      <c r="M160" s="201"/>
    </row>
    <row r="161" spans="2:13" ht="30" customHeight="1">
      <c r="B161" s="201" t="s">
        <v>252</v>
      </c>
      <c r="C161" s="201" t="s">
        <v>268</v>
      </c>
      <c r="D161" s="201">
        <v>18</v>
      </c>
      <c r="E161" s="201"/>
      <c r="F161" s="201"/>
      <c r="G161" s="201">
        <v>4.5</v>
      </c>
      <c r="H161" s="201">
        <v>2</v>
      </c>
      <c r="I161" s="201">
        <v>3</v>
      </c>
      <c r="J161" s="201"/>
      <c r="K161" s="201"/>
      <c r="L161" s="201"/>
      <c r="M161" s="201"/>
    </row>
    <row r="162" spans="2:13" ht="30" customHeight="1">
      <c r="B162" s="201" t="s">
        <v>252</v>
      </c>
      <c r="C162" s="201" t="s">
        <v>272</v>
      </c>
      <c r="D162" s="201">
        <v>18</v>
      </c>
      <c r="E162" s="201"/>
      <c r="F162" s="201"/>
      <c r="G162" s="201">
        <v>4.5</v>
      </c>
      <c r="H162" s="201">
        <v>2</v>
      </c>
      <c r="I162" s="201">
        <v>3</v>
      </c>
      <c r="J162" s="201"/>
      <c r="K162" s="201"/>
      <c r="L162" s="201">
        <v>2.4</v>
      </c>
      <c r="M162" s="201"/>
    </row>
    <row r="163" spans="2:13" ht="30" customHeight="1">
      <c r="B163" s="201" t="s">
        <v>256</v>
      </c>
      <c r="C163" s="201" t="s">
        <v>268</v>
      </c>
      <c r="D163" s="201">
        <v>16</v>
      </c>
      <c r="E163" s="201"/>
      <c r="F163" s="201"/>
      <c r="G163" s="201">
        <v>5</v>
      </c>
      <c r="H163" s="201">
        <v>2</v>
      </c>
      <c r="I163" s="201">
        <v>3</v>
      </c>
      <c r="J163" s="201"/>
      <c r="K163" s="201"/>
      <c r="L163" s="201"/>
      <c r="M163" s="201"/>
    </row>
    <row r="164" spans="2:13" ht="30" customHeight="1">
      <c r="B164" s="201" t="s">
        <v>259</v>
      </c>
      <c r="C164" s="201" t="s">
        <v>274</v>
      </c>
      <c r="D164" s="201">
        <v>13</v>
      </c>
      <c r="E164" s="201"/>
      <c r="F164" s="201"/>
      <c r="G164" s="201">
        <v>3.5</v>
      </c>
      <c r="H164" s="201">
        <v>2</v>
      </c>
      <c r="I164" s="201">
        <v>3</v>
      </c>
      <c r="J164" s="201"/>
      <c r="K164" s="201"/>
      <c r="L164" s="201"/>
      <c r="M164" s="201"/>
    </row>
    <row r="165" spans="2:13" ht="30" customHeight="1">
      <c r="B165" s="201" t="s">
        <v>261</v>
      </c>
      <c r="C165" s="201" t="s">
        <v>274</v>
      </c>
      <c r="D165" s="201">
        <v>10</v>
      </c>
      <c r="E165" s="201"/>
      <c r="F165" s="201"/>
      <c r="G165" s="201"/>
      <c r="H165" s="201"/>
      <c r="I165" s="201"/>
      <c r="J165" s="201"/>
      <c r="K165" s="201"/>
      <c r="L165" s="201"/>
      <c r="M165" s="201"/>
    </row>
    <row r="166" spans="2:13" ht="30" customHeight="1">
      <c r="B166" s="201" t="s">
        <v>263</v>
      </c>
      <c r="C166" s="201" t="s">
        <v>275</v>
      </c>
      <c r="D166" s="201">
        <v>8</v>
      </c>
      <c r="E166" s="201"/>
      <c r="F166" s="201"/>
      <c r="G166" s="201"/>
      <c r="H166" s="201"/>
      <c r="I166" s="201"/>
      <c r="J166" s="201"/>
      <c r="K166" s="201"/>
      <c r="L166" s="201"/>
      <c r="M166" s="201"/>
    </row>
    <row r="167" spans="2:13" ht="30" customHeight="1"/>
    <row r="168" spans="2:13" ht="30.75" customHeight="1">
      <c r="B168" s="449" t="s">
        <v>276</v>
      </c>
      <c r="C168" s="449"/>
      <c r="D168" s="449"/>
      <c r="E168" s="449"/>
      <c r="F168" s="449"/>
      <c r="G168" s="449"/>
      <c r="H168" s="449"/>
      <c r="I168" s="449"/>
      <c r="J168" s="449"/>
      <c r="K168" s="449"/>
      <c r="L168" s="449"/>
      <c r="M168" s="449"/>
    </row>
    <row r="170" spans="2:13" ht="50" customHeight="1">
      <c r="B170" s="430" t="s">
        <v>1129</v>
      </c>
      <c r="C170" s="430"/>
      <c r="D170" s="430"/>
      <c r="E170" s="430"/>
      <c r="F170" s="430"/>
      <c r="G170" s="430"/>
    </row>
    <row r="171" spans="2:13" ht="30" customHeight="1">
      <c r="B171" s="288"/>
      <c r="C171" s="288"/>
      <c r="D171" s="288"/>
      <c r="E171" s="288"/>
      <c r="F171" s="288"/>
      <c r="G171" s="288"/>
    </row>
    <row r="172" spans="2:13" ht="50.25" customHeight="1">
      <c r="B172" s="501" t="s">
        <v>60</v>
      </c>
      <c r="C172" s="501"/>
      <c r="D172" s="501"/>
      <c r="E172" s="501"/>
      <c r="F172" s="501"/>
    </row>
    <row r="174" spans="2:13" ht="40" customHeight="1">
      <c r="B174" s="541" t="s">
        <v>1</v>
      </c>
      <c r="C174" s="542"/>
      <c r="D174" s="542"/>
      <c r="E174" s="542"/>
      <c r="F174" s="543"/>
    </row>
    <row r="175" spans="2:13" ht="40" customHeight="1">
      <c r="B175" s="255" t="s">
        <v>2</v>
      </c>
      <c r="C175" s="255" t="s">
        <v>1128</v>
      </c>
      <c r="D175" s="255" t="s">
        <v>3</v>
      </c>
      <c r="E175" s="255" t="s">
        <v>1127</v>
      </c>
      <c r="F175" s="255" t="s">
        <v>1126</v>
      </c>
    </row>
    <row r="176" spans="2:13" ht="30.75" customHeight="1">
      <c r="B176" s="201" t="s">
        <v>4</v>
      </c>
      <c r="C176" s="201">
        <v>1993</v>
      </c>
      <c r="D176" s="201" t="s">
        <v>5</v>
      </c>
      <c r="E176" s="277">
        <v>18085000</v>
      </c>
      <c r="F176" s="277">
        <v>90425</v>
      </c>
    </row>
    <row r="177" spans="2:9" ht="30.75" customHeight="1">
      <c r="B177" s="201" t="s">
        <v>6</v>
      </c>
      <c r="C177" s="201">
        <v>2004</v>
      </c>
      <c r="D177" s="201" t="s">
        <v>7</v>
      </c>
      <c r="E177" s="277">
        <v>51238000</v>
      </c>
      <c r="F177" s="277">
        <v>256190</v>
      </c>
    </row>
    <row r="178" spans="2:9" ht="30.75" customHeight="1">
      <c r="B178" s="201" t="s">
        <v>8</v>
      </c>
      <c r="C178" s="201">
        <v>1990</v>
      </c>
      <c r="D178" s="201" t="s">
        <v>5</v>
      </c>
      <c r="E178" s="277">
        <v>12750000</v>
      </c>
      <c r="F178" s="277">
        <v>63750</v>
      </c>
    </row>
    <row r="179" spans="2:9" ht="30.75" customHeight="1">
      <c r="B179" s="201" t="s">
        <v>9</v>
      </c>
      <c r="C179" s="201">
        <v>1991</v>
      </c>
      <c r="D179" s="201" t="s">
        <v>10</v>
      </c>
      <c r="E179" s="277">
        <v>32231000</v>
      </c>
      <c r="F179" s="277">
        <v>161155</v>
      </c>
    </row>
    <row r="180" spans="2:9" ht="30.75" customHeight="1">
      <c r="B180" s="201" t="s">
        <v>11</v>
      </c>
      <c r="C180" s="201">
        <v>1983</v>
      </c>
      <c r="D180" s="201" t="s">
        <v>12</v>
      </c>
      <c r="E180" s="277">
        <v>4290000</v>
      </c>
      <c r="F180" s="277">
        <v>21450</v>
      </c>
    </row>
    <row r="181" spans="2:9" ht="30.75" customHeight="1">
      <c r="B181" s="201" t="s">
        <v>13</v>
      </c>
      <c r="C181" s="201">
        <v>2003</v>
      </c>
      <c r="D181" s="201" t="s">
        <v>34</v>
      </c>
      <c r="E181" s="277">
        <v>90415000</v>
      </c>
      <c r="F181" s="277">
        <v>452075</v>
      </c>
    </row>
    <row r="182" spans="2:9" ht="30.75" customHeight="1">
      <c r="B182" s="201" t="s">
        <v>35</v>
      </c>
      <c r="C182" s="201">
        <v>2003</v>
      </c>
      <c r="D182" s="201" t="s">
        <v>36</v>
      </c>
      <c r="E182" s="277">
        <v>53550000</v>
      </c>
      <c r="F182" s="277">
        <v>267750</v>
      </c>
    </row>
    <row r="184" spans="2:9" ht="25" customHeight="1">
      <c r="B184" s="442" t="s">
        <v>1107</v>
      </c>
      <c r="C184" s="442"/>
      <c r="D184" s="442"/>
      <c r="E184" s="442"/>
      <c r="F184" s="442"/>
    </row>
    <row r="185" spans="2:9" ht="25" customHeight="1">
      <c r="B185" s="442" t="s">
        <v>1108</v>
      </c>
      <c r="C185" s="442"/>
      <c r="D185" s="442"/>
      <c r="E185" s="442"/>
      <c r="F185" s="442"/>
    </row>
    <row r="186" spans="2:9" ht="25" customHeight="1">
      <c r="B186" s="442" t="s">
        <v>1109</v>
      </c>
      <c r="C186" s="442"/>
      <c r="D186" s="442"/>
      <c r="E186" s="442"/>
      <c r="F186" s="442"/>
    </row>
    <row r="187" spans="2:9" ht="25" customHeight="1">
      <c r="B187" s="161"/>
      <c r="C187" s="161"/>
      <c r="D187" s="161"/>
      <c r="E187" s="161"/>
      <c r="F187" s="161"/>
    </row>
    <row r="188" spans="2:9" ht="25" customHeight="1">
      <c r="B188" s="501" t="s">
        <v>469</v>
      </c>
      <c r="C188" s="501"/>
      <c r="D188" s="501"/>
      <c r="E188" s="501"/>
      <c r="F188" s="501"/>
    </row>
    <row r="189" spans="2:9" ht="25" customHeight="1">
      <c r="B189" s="501" t="s">
        <v>61</v>
      </c>
      <c r="C189" s="501"/>
      <c r="D189" s="501"/>
      <c r="E189" s="501"/>
      <c r="F189" s="501"/>
    </row>
    <row r="190" spans="2:9" s="281" customFormat="1" ht="30.75" customHeight="1">
      <c r="B190" s="278"/>
      <c r="C190" s="279"/>
      <c r="D190" s="278"/>
      <c r="E190" s="278"/>
      <c r="F190" s="280"/>
      <c r="G190" s="280"/>
    </row>
    <row r="191" spans="2:9" s="59" customFormat="1" ht="30.75" customHeight="1">
      <c r="B191" s="494" t="s">
        <v>1124</v>
      </c>
      <c r="C191" s="494"/>
      <c r="D191" s="41"/>
      <c r="E191" s="41"/>
      <c r="F191" s="41"/>
      <c r="G191" s="494"/>
      <c r="H191" s="494"/>
    </row>
    <row r="192" spans="2:9" s="59" customFormat="1" ht="30.75" customHeight="1">
      <c r="B192" s="41"/>
      <c r="C192" s="41"/>
      <c r="D192" s="41"/>
      <c r="E192" s="41"/>
      <c r="F192" s="41"/>
      <c r="G192" s="41"/>
      <c r="H192" s="41"/>
      <c r="I192" s="41"/>
    </row>
    <row r="193" spans="2:9" s="59" customFormat="1" ht="50" customHeight="1">
      <c r="B193" s="421" t="s">
        <v>830</v>
      </c>
      <c r="C193" s="421"/>
      <c r="D193" s="421"/>
      <c r="E193" s="421"/>
      <c r="F193" s="421"/>
      <c r="G193" s="421"/>
      <c r="H193" s="421"/>
      <c r="I193" s="97"/>
    </row>
  </sheetData>
  <mergeCells count="56">
    <mergeCell ref="B5:D5"/>
    <mergeCell ref="B8:B9"/>
    <mergeCell ref="C8:D8"/>
    <mergeCell ref="B16:D16"/>
    <mergeCell ref="B54:D54"/>
    <mergeCell ref="D2:E2"/>
    <mergeCell ref="B67:D67"/>
    <mergeCell ref="B17:D17"/>
    <mergeCell ref="B19:D19"/>
    <mergeCell ref="B22:B23"/>
    <mergeCell ref="B41:D41"/>
    <mergeCell ref="B42:D42"/>
    <mergeCell ref="B44:D44"/>
    <mergeCell ref="B66:F66"/>
    <mergeCell ref="B45:D45"/>
    <mergeCell ref="B48:B49"/>
    <mergeCell ref="B53:D53"/>
    <mergeCell ref="E49:G49"/>
    <mergeCell ref="E50:G50"/>
    <mergeCell ref="E51:G51"/>
    <mergeCell ref="B56:G56"/>
    <mergeCell ref="B58:G58"/>
    <mergeCell ref="B60:F60"/>
    <mergeCell ref="B15:E15"/>
    <mergeCell ref="E8:E9"/>
    <mergeCell ref="B43:D43"/>
    <mergeCell ref="G8:J8"/>
    <mergeCell ref="G9:J9"/>
    <mergeCell ref="G10:J10"/>
    <mergeCell ref="F23:G24"/>
    <mergeCell ref="B69:F69"/>
    <mergeCell ref="B73:F73"/>
    <mergeCell ref="B74:D74"/>
    <mergeCell ref="B76:F76"/>
    <mergeCell ref="B80:F80"/>
    <mergeCell ref="B82:O82"/>
    <mergeCell ref="B136:F136"/>
    <mergeCell ref="B191:C191"/>
    <mergeCell ref="G191:H191"/>
    <mergeCell ref="B114:F114"/>
    <mergeCell ref="J168:M168"/>
    <mergeCell ref="B193:H193"/>
    <mergeCell ref="B172:F172"/>
    <mergeCell ref="B112:F112"/>
    <mergeCell ref="B189:F189"/>
    <mergeCell ref="B170:G170"/>
    <mergeCell ref="B174:F174"/>
    <mergeCell ref="B168:E168"/>
    <mergeCell ref="F168:I168"/>
    <mergeCell ref="B184:F184"/>
    <mergeCell ref="B185:F185"/>
    <mergeCell ref="B186:F186"/>
    <mergeCell ref="B188:F188"/>
    <mergeCell ref="B138:M138"/>
    <mergeCell ref="B134:F134"/>
    <mergeCell ref="B135:F135"/>
  </mergeCells>
  <phoneticPr fontId="75" type="noConversion"/>
  <hyperlinks>
    <hyperlink ref="B153" location="'lista de datos'!A1" display="Volver al índice"/>
    <hyperlink ref="B151" location="'impuestos-costos'!A1" display="ç Atrás"/>
    <hyperlink ref="B184" location="_ftnref1" display="_ftnref1"/>
    <hyperlink ref="B185" location="_ftnref2" display="_ftnref2"/>
    <hyperlink ref="B186" location="_ftnref3" display="_ftnref3"/>
    <hyperlink ref="B193" location="'lista de datos'!A1" display="Volver al índice"/>
    <hyperlink ref="I193" location="'lista de datos'!A1" display="'lista de datos'!A1"/>
    <hyperlink ref="H191" location="infraestructura!A1" display="infraestructura!A1"/>
    <hyperlink ref="B191" location="'datos generales'!A1" display=" Atrás "/>
    <hyperlink ref="C191" location="'datos generales'!A1" display="'datos generales'!A1"/>
    <hyperlink ref="B193:H193" location="'lista de datos '!A1" display="Volver al índice"/>
    <hyperlink ref="B191:C191" location="'impuestos-costos '!A1" display="  Atrás "/>
  </hyperlinks>
  <pageMargins left="0.19" right="0.4" top="1.96" bottom="0.98" header="0.49" footer="0.49"/>
  <pageSetup scale="48" fitToHeight="6"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111"/>
  <sheetViews>
    <sheetView workbookViewId="0"/>
  </sheetViews>
  <sheetFormatPr baseColWidth="10" defaultColWidth="12.83203125" defaultRowHeight="30.75" customHeight="1" x14ac:dyDescent="0"/>
  <cols>
    <col min="1" max="1" width="12.83203125" style="15" customWidth="1"/>
    <col min="2" max="5" width="12.83203125" style="15"/>
    <col min="6" max="6" width="14.1640625" style="15" customWidth="1"/>
    <col min="7" max="7" width="22.83203125" style="15" customWidth="1"/>
    <col min="8" max="8" width="20" style="15" customWidth="1"/>
    <col min="9" max="9" width="16.83203125" style="15" customWidth="1"/>
    <col min="10" max="16384" width="12.83203125" style="15"/>
  </cols>
  <sheetData>
    <row r="1" spans="1:17" s="7" customFormat="1" ht="30.75" customHeight="1"/>
    <row r="2" spans="1:17" s="7" customFormat="1" ht="62" customHeight="1">
      <c r="B2" s="6"/>
      <c r="C2" s="6"/>
      <c r="D2" s="6"/>
      <c r="E2" s="6"/>
      <c r="G2" s="403" t="s">
        <v>1165</v>
      </c>
      <c r="H2" s="403"/>
    </row>
    <row r="3" spans="1:17" s="7" customFormat="1" ht="30.75" customHeight="1">
      <c r="B3" s="6"/>
      <c r="C3" s="6"/>
      <c r="D3" s="6"/>
      <c r="E3" s="6"/>
      <c r="J3" s="8"/>
      <c r="K3" s="8"/>
      <c r="L3" s="8"/>
      <c r="M3" s="8"/>
    </row>
    <row r="4" spans="1:17" s="14" customFormat="1" ht="30.75" customHeight="1">
      <c r="A4" s="13"/>
    </row>
    <row r="5" spans="1:17" ht="51" customHeight="1">
      <c r="B5" s="406" t="s">
        <v>594</v>
      </c>
      <c r="C5" s="406"/>
      <c r="D5" s="406"/>
      <c r="E5" s="406"/>
      <c r="F5" s="406"/>
      <c r="G5" s="406"/>
      <c r="H5" s="406"/>
    </row>
    <row r="6" spans="1:17" ht="30" customHeight="1">
      <c r="B6" s="16"/>
      <c r="C6" s="16"/>
      <c r="D6" s="16"/>
      <c r="E6" s="16"/>
      <c r="F6" s="16"/>
      <c r="G6" s="16"/>
      <c r="H6" s="16"/>
    </row>
    <row r="8" spans="1:17" ht="51" customHeight="1">
      <c r="B8" s="397" t="s">
        <v>550</v>
      </c>
      <c r="C8" s="397"/>
      <c r="D8" s="397"/>
      <c r="E8" s="397"/>
      <c r="F8" s="397"/>
      <c r="G8" s="397"/>
      <c r="H8" s="397"/>
    </row>
    <row r="9" spans="1:17" ht="30.75" customHeight="1">
      <c r="B9" s="17"/>
      <c r="C9" s="17"/>
      <c r="D9" s="17"/>
      <c r="E9" s="17"/>
      <c r="F9" s="17"/>
      <c r="G9" s="17"/>
      <c r="H9" s="17"/>
    </row>
    <row r="10" spans="1:17" ht="30.75" customHeight="1">
      <c r="B10" s="395" t="s">
        <v>531</v>
      </c>
      <c r="C10" s="395"/>
      <c r="D10" s="395"/>
      <c r="E10" s="395"/>
      <c r="F10" s="395"/>
      <c r="G10" s="395"/>
      <c r="H10" s="395"/>
    </row>
    <row r="11" spans="1:17" ht="30.75" customHeight="1">
      <c r="B11" s="18"/>
      <c r="C11" s="18"/>
      <c r="D11" s="18"/>
      <c r="E11" s="18"/>
      <c r="F11" s="18"/>
      <c r="G11" s="18"/>
      <c r="H11" s="18"/>
      <c r="K11" s="396"/>
      <c r="L11" s="396"/>
      <c r="M11" s="396"/>
      <c r="N11" s="396"/>
      <c r="O11" s="396"/>
      <c r="P11" s="396"/>
      <c r="Q11" s="396"/>
    </row>
    <row r="12" spans="1:17" ht="30.75" customHeight="1">
      <c r="I12" s="19"/>
      <c r="J12" s="19"/>
      <c r="K12" s="407"/>
      <c r="L12" s="407"/>
      <c r="M12" s="407"/>
      <c r="N12" s="407"/>
      <c r="O12" s="407"/>
      <c r="P12" s="407"/>
      <c r="Q12" s="407"/>
    </row>
    <row r="13" spans="1:17" ht="51" customHeight="1">
      <c r="B13" s="397" t="s">
        <v>339</v>
      </c>
      <c r="C13" s="397"/>
      <c r="D13" s="397"/>
      <c r="E13" s="397"/>
      <c r="F13" s="397"/>
      <c r="G13" s="397"/>
      <c r="H13" s="397"/>
      <c r="I13" s="19"/>
      <c r="J13" s="19"/>
      <c r="K13" s="404"/>
      <c r="L13" s="404"/>
      <c r="M13" s="404"/>
      <c r="N13" s="404"/>
      <c r="O13" s="404"/>
      <c r="P13" s="404"/>
      <c r="Q13" s="404"/>
    </row>
    <row r="14" spans="1:17" ht="30.75" customHeight="1">
      <c r="B14" s="405"/>
      <c r="C14" s="405"/>
      <c r="D14" s="405"/>
      <c r="E14" s="405"/>
      <c r="F14" s="405"/>
      <c r="G14" s="405"/>
      <c r="H14" s="405"/>
      <c r="I14" s="20"/>
      <c r="J14" s="19"/>
      <c r="K14" s="402"/>
      <c r="L14" s="402"/>
      <c r="M14" s="402"/>
      <c r="N14" s="402"/>
      <c r="O14" s="402"/>
      <c r="P14" s="402"/>
      <c r="Q14" s="402"/>
    </row>
    <row r="15" spans="1:17" ht="30.75" customHeight="1">
      <c r="B15" s="395" t="s">
        <v>595</v>
      </c>
      <c r="C15" s="395"/>
      <c r="D15" s="395"/>
      <c r="E15" s="395"/>
      <c r="F15" s="395"/>
      <c r="G15" s="395"/>
      <c r="H15" s="395"/>
      <c r="I15" s="20"/>
      <c r="J15" s="19"/>
      <c r="K15" s="402"/>
      <c r="L15" s="402"/>
      <c r="M15" s="402"/>
      <c r="N15" s="402"/>
      <c r="O15" s="402"/>
      <c r="P15" s="402"/>
      <c r="Q15" s="402"/>
    </row>
    <row r="16" spans="1:17" ht="30.75" customHeight="1">
      <c r="B16" s="395" t="s">
        <v>319</v>
      </c>
      <c r="C16" s="395"/>
      <c r="D16" s="395"/>
      <c r="E16" s="395"/>
      <c r="F16" s="395"/>
      <c r="G16" s="395"/>
      <c r="H16" s="395"/>
      <c r="I16" s="20"/>
      <c r="J16" s="19"/>
      <c r="K16" s="402"/>
      <c r="L16" s="402"/>
      <c r="M16" s="402"/>
      <c r="N16" s="402"/>
      <c r="O16" s="402"/>
      <c r="P16" s="402"/>
      <c r="Q16" s="402"/>
    </row>
    <row r="17" spans="2:17" ht="30.75" customHeight="1">
      <c r="B17" s="395" t="s">
        <v>322</v>
      </c>
      <c r="C17" s="395"/>
      <c r="D17" s="395"/>
      <c r="E17" s="395"/>
      <c r="F17" s="395"/>
      <c r="G17" s="395"/>
      <c r="H17" s="395"/>
      <c r="I17" s="20"/>
      <c r="J17" s="19"/>
      <c r="L17" s="21"/>
      <c r="M17" s="21"/>
      <c r="N17" s="21"/>
      <c r="O17" s="21"/>
      <c r="P17" s="21"/>
      <c r="Q17" s="22"/>
    </row>
    <row r="18" spans="2:17" ht="30.75" customHeight="1">
      <c r="B18" s="395" t="s">
        <v>378</v>
      </c>
      <c r="C18" s="395"/>
      <c r="D18" s="395"/>
      <c r="E18" s="395"/>
      <c r="F18" s="395"/>
      <c r="G18" s="395"/>
      <c r="H18" s="395"/>
      <c r="I18" s="20"/>
      <c r="J18" s="19"/>
      <c r="K18" s="21"/>
      <c r="L18" s="21"/>
      <c r="M18" s="21"/>
      <c r="N18" s="21"/>
      <c r="O18" s="21"/>
      <c r="P18" s="21"/>
      <c r="Q18" s="22"/>
    </row>
    <row r="19" spans="2:17" ht="30.75" customHeight="1">
      <c r="B19" s="23"/>
      <c r="C19" s="24"/>
      <c r="D19" s="24"/>
      <c r="E19" s="24"/>
      <c r="F19" s="24"/>
      <c r="G19" s="24"/>
      <c r="H19" s="25"/>
      <c r="I19" s="20"/>
      <c r="J19" s="19"/>
      <c r="K19" s="396"/>
      <c r="L19" s="396"/>
      <c r="M19" s="396"/>
      <c r="N19" s="396"/>
      <c r="O19" s="396"/>
      <c r="P19" s="396"/>
      <c r="Q19" s="396"/>
    </row>
    <row r="20" spans="2:17" ht="30.75" customHeight="1">
      <c r="B20" s="26"/>
      <c r="C20" s="26"/>
      <c r="D20" s="26"/>
      <c r="E20" s="26"/>
      <c r="F20" s="26"/>
      <c r="G20" s="26"/>
      <c r="H20" s="27"/>
      <c r="I20" s="20"/>
      <c r="J20" s="19"/>
      <c r="K20" s="28"/>
      <c r="L20" s="28"/>
      <c r="M20" s="28"/>
      <c r="N20" s="28"/>
      <c r="O20" s="28"/>
      <c r="P20" s="28"/>
    </row>
    <row r="21" spans="2:17" ht="51" customHeight="1">
      <c r="B21" s="397" t="s">
        <v>332</v>
      </c>
      <c r="C21" s="397"/>
      <c r="D21" s="397"/>
      <c r="E21" s="397"/>
      <c r="F21" s="397"/>
      <c r="G21" s="397"/>
      <c r="H21" s="397"/>
      <c r="I21" s="19"/>
      <c r="K21" s="399"/>
      <c r="L21" s="399"/>
      <c r="M21" s="399"/>
      <c r="N21" s="399"/>
      <c r="O21" s="399"/>
      <c r="P21" s="399"/>
      <c r="Q21" s="399"/>
    </row>
    <row r="22" spans="2:17" ht="30.75" customHeight="1">
      <c r="B22" s="23"/>
      <c r="C22" s="23"/>
      <c r="D22" s="23"/>
      <c r="E22" s="23"/>
      <c r="F22" s="23"/>
      <c r="G22" s="23"/>
      <c r="H22" s="23"/>
      <c r="I22" s="19"/>
      <c r="J22" s="19"/>
      <c r="K22" s="399"/>
      <c r="L22" s="399"/>
      <c r="M22" s="399"/>
      <c r="N22" s="399"/>
      <c r="O22" s="399"/>
      <c r="P22" s="399"/>
      <c r="Q22" s="399"/>
    </row>
    <row r="23" spans="2:17" ht="30.75" customHeight="1">
      <c r="B23" s="395" t="s">
        <v>514</v>
      </c>
      <c r="C23" s="395"/>
      <c r="D23" s="395"/>
      <c r="E23" s="395"/>
      <c r="F23" s="395"/>
      <c r="G23" s="395"/>
      <c r="H23" s="395"/>
      <c r="J23" s="29"/>
      <c r="K23" s="399"/>
      <c r="L23" s="399"/>
      <c r="M23" s="399"/>
      <c r="N23" s="399"/>
      <c r="O23" s="399"/>
      <c r="P23" s="399"/>
      <c r="Q23" s="399"/>
    </row>
    <row r="24" spans="2:17" ht="30.75" customHeight="1">
      <c r="B24" s="395" t="s">
        <v>389</v>
      </c>
      <c r="C24" s="395"/>
      <c r="D24" s="395"/>
      <c r="E24" s="395"/>
      <c r="F24" s="395"/>
      <c r="G24" s="395"/>
      <c r="H24" s="395"/>
      <c r="J24" s="20"/>
      <c r="K24" s="399"/>
      <c r="L24" s="399"/>
      <c r="M24" s="399"/>
      <c r="N24" s="399"/>
      <c r="O24" s="399"/>
      <c r="P24" s="399"/>
      <c r="Q24" s="399"/>
    </row>
    <row r="25" spans="2:17" ht="30.75" customHeight="1">
      <c r="B25" s="395" t="s">
        <v>388</v>
      </c>
      <c r="C25" s="395"/>
      <c r="D25" s="395"/>
      <c r="E25" s="395"/>
      <c r="F25" s="395"/>
      <c r="G25" s="395"/>
      <c r="H25" s="395"/>
      <c r="J25" s="20"/>
      <c r="L25" s="28"/>
      <c r="M25" s="28"/>
      <c r="N25" s="28"/>
      <c r="O25" s="28"/>
      <c r="P25" s="28"/>
    </row>
    <row r="26" spans="2:17" ht="30.75" customHeight="1">
      <c r="B26" s="395" t="s">
        <v>362</v>
      </c>
      <c r="C26" s="395"/>
      <c r="D26" s="395"/>
      <c r="E26" s="395"/>
      <c r="F26" s="395"/>
      <c r="G26" s="395"/>
      <c r="H26" s="395"/>
      <c r="J26" s="20"/>
    </row>
    <row r="27" spans="2:17" ht="30.75" customHeight="1">
      <c r="B27" s="23"/>
      <c r="C27" s="23"/>
      <c r="D27" s="23"/>
      <c r="E27" s="23"/>
      <c r="F27" s="23"/>
      <c r="G27" s="23"/>
      <c r="H27" s="23"/>
      <c r="J27" s="20"/>
      <c r="K27" s="396"/>
      <c r="L27" s="396"/>
      <c r="M27" s="396"/>
      <c r="N27" s="396"/>
      <c r="O27" s="396"/>
      <c r="P27" s="396"/>
      <c r="Q27" s="396"/>
    </row>
    <row r="28" spans="2:17" ht="30.75" customHeight="1">
      <c r="B28" s="30"/>
      <c r="C28" s="30"/>
      <c r="D28" s="30"/>
      <c r="E28" s="30"/>
      <c r="F28" s="30"/>
      <c r="G28" s="30"/>
      <c r="H28" s="30"/>
      <c r="J28" s="20"/>
      <c r="K28" s="399"/>
      <c r="L28" s="399"/>
      <c r="M28" s="399"/>
      <c r="N28" s="399"/>
      <c r="O28" s="399"/>
      <c r="P28" s="399"/>
      <c r="Q28" s="399"/>
    </row>
    <row r="29" spans="2:17" ht="51" customHeight="1">
      <c r="B29" s="397" t="s">
        <v>551</v>
      </c>
      <c r="C29" s="397"/>
      <c r="D29" s="397"/>
      <c r="E29" s="397"/>
      <c r="F29" s="397"/>
      <c r="G29" s="397"/>
      <c r="H29" s="397"/>
      <c r="J29" s="20"/>
    </row>
    <row r="30" spans="2:17" ht="30.75" customHeight="1">
      <c r="B30" s="18"/>
      <c r="C30" s="18"/>
      <c r="D30" s="18"/>
      <c r="E30" s="18"/>
      <c r="F30" s="18"/>
      <c r="G30" s="18"/>
      <c r="H30" s="18"/>
      <c r="J30" s="20"/>
      <c r="K30" s="28"/>
      <c r="L30" s="28"/>
      <c r="M30" s="28"/>
      <c r="N30" s="28"/>
      <c r="O30" s="28"/>
      <c r="P30" s="28"/>
    </row>
    <row r="31" spans="2:17" ht="30.75" customHeight="1">
      <c r="B31" s="395" t="s">
        <v>363</v>
      </c>
      <c r="C31" s="395"/>
      <c r="D31" s="395"/>
      <c r="E31" s="395"/>
      <c r="F31" s="395"/>
      <c r="G31" s="395"/>
      <c r="H31" s="395"/>
      <c r="J31" s="20"/>
      <c r="K31" s="396"/>
      <c r="L31" s="396"/>
      <c r="M31" s="396"/>
      <c r="N31" s="396"/>
      <c r="O31" s="396"/>
      <c r="P31" s="396"/>
      <c r="Q31" s="396"/>
    </row>
    <row r="32" spans="2:17" ht="30.75" customHeight="1">
      <c r="B32" s="23"/>
      <c r="C32" s="23"/>
      <c r="D32" s="23"/>
      <c r="E32" s="23"/>
      <c r="F32" s="23"/>
      <c r="G32" s="23"/>
      <c r="H32" s="23"/>
      <c r="K32" s="31"/>
      <c r="L32" s="31"/>
      <c r="M32" s="31"/>
      <c r="N32" s="31"/>
      <c r="O32" s="31"/>
      <c r="P32" s="31"/>
      <c r="Q32" s="31"/>
    </row>
    <row r="33" spans="2:17" ht="30.75" customHeight="1">
      <c r="B33" s="400"/>
      <c r="C33" s="400"/>
      <c r="D33" s="400"/>
      <c r="E33" s="400"/>
      <c r="F33" s="400"/>
      <c r="G33" s="400"/>
      <c r="H33" s="400"/>
      <c r="K33" s="399"/>
      <c r="L33" s="399"/>
      <c r="M33" s="399"/>
      <c r="N33" s="399"/>
      <c r="O33" s="399"/>
      <c r="P33" s="399"/>
      <c r="Q33" s="399"/>
    </row>
    <row r="34" spans="2:17" ht="51" customHeight="1">
      <c r="B34" s="397" t="s">
        <v>333</v>
      </c>
      <c r="C34" s="397"/>
      <c r="D34" s="397"/>
      <c r="E34" s="397"/>
      <c r="F34" s="397"/>
      <c r="G34" s="397"/>
      <c r="H34" s="397"/>
      <c r="K34" s="401"/>
      <c r="L34" s="401"/>
      <c r="M34" s="401"/>
      <c r="N34" s="401"/>
      <c r="O34" s="401"/>
      <c r="P34" s="401"/>
      <c r="Q34" s="401"/>
    </row>
    <row r="35" spans="2:17" ht="30.75" customHeight="1">
      <c r="B35" s="32"/>
      <c r="C35" s="32"/>
      <c r="D35" s="32"/>
      <c r="E35" s="32"/>
      <c r="F35" s="32"/>
      <c r="G35" s="32"/>
      <c r="H35" s="32"/>
      <c r="J35" s="29"/>
      <c r="K35" s="401"/>
      <c r="L35" s="401"/>
      <c r="M35" s="401"/>
      <c r="N35" s="401"/>
      <c r="O35" s="401"/>
      <c r="P35" s="401"/>
      <c r="Q35" s="401"/>
    </row>
    <row r="36" spans="2:17" ht="30.75" customHeight="1">
      <c r="B36" s="395" t="s">
        <v>364</v>
      </c>
      <c r="C36" s="395"/>
      <c r="D36" s="395"/>
      <c r="E36" s="395"/>
      <c r="F36" s="395"/>
      <c r="G36" s="395"/>
      <c r="H36" s="395"/>
      <c r="J36" s="33"/>
      <c r="K36" s="31"/>
      <c r="L36" s="31"/>
      <c r="M36" s="31"/>
      <c r="N36" s="31"/>
      <c r="O36" s="31"/>
      <c r="P36" s="31"/>
      <c r="Q36" s="31"/>
    </row>
    <row r="37" spans="2:17" ht="30.75" customHeight="1">
      <c r="B37" s="395" t="s">
        <v>365</v>
      </c>
      <c r="C37" s="395"/>
      <c r="D37" s="395"/>
      <c r="E37" s="395"/>
      <c r="F37" s="395"/>
      <c r="G37" s="395"/>
      <c r="H37" s="395"/>
      <c r="J37" s="34"/>
    </row>
    <row r="38" spans="2:17" ht="30.75" customHeight="1">
      <c r="B38" s="395" t="s">
        <v>601</v>
      </c>
      <c r="C38" s="395"/>
      <c r="D38" s="395"/>
      <c r="E38" s="395"/>
      <c r="F38" s="395"/>
      <c r="G38" s="395"/>
      <c r="H38" s="395"/>
      <c r="J38" s="34"/>
      <c r="K38" s="396"/>
      <c r="L38" s="396"/>
      <c r="M38" s="396"/>
      <c r="N38" s="396"/>
      <c r="O38" s="396"/>
      <c r="P38" s="396"/>
      <c r="Q38" s="396"/>
    </row>
    <row r="39" spans="2:17" ht="30.75" customHeight="1">
      <c r="B39" s="32"/>
      <c r="C39" s="32"/>
      <c r="D39" s="32"/>
      <c r="E39" s="32"/>
      <c r="F39" s="32"/>
      <c r="G39" s="32"/>
      <c r="H39" s="32"/>
      <c r="J39" s="33"/>
      <c r="K39" s="28"/>
      <c r="L39" s="28"/>
      <c r="M39" s="28"/>
      <c r="N39" s="28"/>
      <c r="O39" s="28"/>
      <c r="P39" s="28"/>
    </row>
    <row r="40" spans="2:17" ht="30.75" customHeight="1">
      <c r="B40" s="30"/>
      <c r="C40" s="30"/>
      <c r="D40" s="30"/>
      <c r="E40" s="30"/>
      <c r="F40" s="30"/>
      <c r="G40" s="30"/>
      <c r="H40" s="30"/>
      <c r="J40" s="33"/>
      <c r="K40" s="399"/>
      <c r="L40" s="399"/>
      <c r="M40" s="399"/>
      <c r="N40" s="399"/>
      <c r="O40" s="399"/>
      <c r="P40" s="399"/>
      <c r="Q40" s="399"/>
    </row>
    <row r="41" spans="2:17" ht="51" customHeight="1">
      <c r="B41" s="397" t="s">
        <v>338</v>
      </c>
      <c r="C41" s="397"/>
      <c r="D41" s="397"/>
      <c r="E41" s="397"/>
      <c r="F41" s="397"/>
      <c r="G41" s="397"/>
      <c r="H41" s="397"/>
      <c r="K41" s="399"/>
      <c r="L41" s="399"/>
      <c r="M41" s="399"/>
      <c r="N41" s="399"/>
      <c r="O41" s="399"/>
      <c r="P41" s="399"/>
      <c r="Q41" s="399"/>
    </row>
    <row r="42" spans="2:17" ht="30.75" customHeight="1">
      <c r="B42" s="23"/>
      <c r="C42" s="23"/>
      <c r="D42" s="23"/>
      <c r="E42" s="23"/>
      <c r="F42" s="23"/>
      <c r="G42" s="23"/>
      <c r="H42" s="23"/>
      <c r="K42" s="399"/>
      <c r="L42" s="399"/>
      <c r="M42" s="399"/>
      <c r="N42" s="399"/>
      <c r="O42" s="399"/>
      <c r="P42" s="399"/>
      <c r="Q42" s="399"/>
    </row>
    <row r="43" spans="2:17" ht="30.75" customHeight="1">
      <c r="B43" s="395" t="s">
        <v>379</v>
      </c>
      <c r="C43" s="395"/>
      <c r="D43" s="395"/>
      <c r="E43" s="395"/>
      <c r="F43" s="395"/>
      <c r="G43" s="395"/>
      <c r="H43" s="395"/>
      <c r="I43" s="29"/>
      <c r="K43" s="399"/>
      <c r="L43" s="399"/>
      <c r="M43" s="399"/>
      <c r="N43" s="399"/>
      <c r="O43" s="399"/>
      <c r="P43" s="399"/>
      <c r="Q43" s="399"/>
    </row>
    <row r="44" spans="2:17" ht="30.75" customHeight="1">
      <c r="B44" s="395" t="s">
        <v>380</v>
      </c>
      <c r="C44" s="395"/>
      <c r="D44" s="395"/>
      <c r="E44" s="395"/>
      <c r="F44" s="395"/>
      <c r="G44" s="395"/>
      <c r="H44" s="395"/>
      <c r="I44" s="33"/>
      <c r="L44" s="28"/>
      <c r="M44" s="28"/>
      <c r="N44" s="28"/>
      <c r="O44" s="28"/>
      <c r="P44" s="28"/>
    </row>
    <row r="45" spans="2:17" ht="30.75" customHeight="1">
      <c r="B45" s="395" t="s">
        <v>496</v>
      </c>
      <c r="C45" s="395"/>
      <c r="D45" s="395"/>
      <c r="E45" s="395"/>
      <c r="F45" s="395"/>
      <c r="G45" s="395"/>
      <c r="H45" s="395"/>
    </row>
    <row r="46" spans="2:17" ht="30.75" customHeight="1">
      <c r="B46" s="395" t="s">
        <v>511</v>
      </c>
      <c r="C46" s="395"/>
      <c r="D46" s="395"/>
      <c r="E46" s="395"/>
      <c r="F46" s="395"/>
      <c r="G46" s="395"/>
      <c r="H46" s="395"/>
      <c r="I46" s="33"/>
      <c r="J46" s="33"/>
      <c r="K46" s="396"/>
      <c r="L46" s="396"/>
      <c r="M46" s="396"/>
      <c r="N46" s="396"/>
      <c r="O46" s="396"/>
      <c r="P46" s="396"/>
      <c r="Q46" s="396"/>
    </row>
    <row r="47" spans="2:17" ht="30.75" customHeight="1">
      <c r="B47" s="23"/>
      <c r="C47" s="23"/>
      <c r="D47" s="23"/>
      <c r="E47" s="23"/>
      <c r="F47" s="23"/>
      <c r="G47" s="23"/>
      <c r="H47" s="23"/>
      <c r="K47" s="28"/>
      <c r="L47" s="28"/>
      <c r="M47" s="28"/>
      <c r="N47" s="28"/>
      <c r="O47" s="28"/>
      <c r="P47" s="28"/>
    </row>
    <row r="48" spans="2:17" ht="30.75" customHeight="1">
      <c r="B48" s="30"/>
      <c r="C48" s="30"/>
      <c r="D48" s="30"/>
      <c r="E48" s="30"/>
      <c r="F48" s="30"/>
      <c r="G48" s="30"/>
      <c r="H48" s="30"/>
      <c r="I48" s="19"/>
      <c r="K48" s="399"/>
      <c r="L48" s="399"/>
      <c r="M48" s="399"/>
      <c r="N48" s="399"/>
      <c r="O48" s="399"/>
      <c r="P48" s="399"/>
      <c r="Q48" s="399"/>
    </row>
    <row r="49" spans="2:17" ht="51" customHeight="1">
      <c r="B49" s="397" t="s">
        <v>334</v>
      </c>
      <c r="C49" s="397"/>
      <c r="D49" s="397"/>
      <c r="E49" s="397"/>
      <c r="F49" s="397"/>
      <c r="G49" s="397"/>
      <c r="H49" s="397"/>
      <c r="K49" s="394"/>
      <c r="L49" s="394"/>
      <c r="M49" s="394"/>
      <c r="N49" s="394"/>
      <c r="O49" s="394"/>
      <c r="P49" s="394"/>
      <c r="Q49" s="394"/>
    </row>
    <row r="50" spans="2:17" ht="30.75" customHeight="1">
      <c r="B50" s="23"/>
      <c r="C50" s="23"/>
      <c r="D50" s="23"/>
      <c r="E50" s="23"/>
      <c r="F50" s="23"/>
      <c r="G50" s="23"/>
      <c r="H50" s="23"/>
      <c r="K50" s="398"/>
      <c r="L50" s="398"/>
      <c r="M50" s="398"/>
      <c r="N50" s="398"/>
      <c r="O50" s="398"/>
      <c r="P50" s="398"/>
      <c r="Q50" s="398"/>
    </row>
    <row r="51" spans="2:17" ht="30.75" customHeight="1">
      <c r="B51" s="395" t="s">
        <v>506</v>
      </c>
      <c r="C51" s="395"/>
      <c r="D51" s="395"/>
      <c r="E51" s="395"/>
      <c r="F51" s="395"/>
      <c r="G51" s="395"/>
      <c r="H51" s="395"/>
      <c r="K51" s="394"/>
      <c r="L51" s="394"/>
      <c r="M51" s="394"/>
      <c r="N51" s="394"/>
      <c r="O51" s="394"/>
      <c r="P51" s="394"/>
      <c r="Q51" s="394"/>
    </row>
    <row r="52" spans="2:17" ht="30.75" customHeight="1">
      <c r="B52" s="395" t="s">
        <v>617</v>
      </c>
      <c r="C52" s="395"/>
      <c r="D52" s="395"/>
      <c r="E52" s="395"/>
      <c r="F52" s="395"/>
      <c r="G52" s="395"/>
      <c r="H52" s="395"/>
      <c r="L52" s="28"/>
      <c r="M52" s="28"/>
      <c r="N52" s="28"/>
      <c r="O52" s="28"/>
      <c r="P52" s="28"/>
      <c r="Q52" s="28"/>
    </row>
    <row r="53" spans="2:17" ht="30.75" customHeight="1">
      <c r="B53" s="395" t="s">
        <v>507</v>
      </c>
      <c r="C53" s="395"/>
      <c r="D53" s="395"/>
      <c r="E53" s="395"/>
      <c r="F53" s="395"/>
      <c r="G53" s="395"/>
      <c r="H53" s="395"/>
    </row>
    <row r="54" spans="2:17" ht="30.75" customHeight="1">
      <c r="B54" s="395" t="s">
        <v>592</v>
      </c>
      <c r="C54" s="395"/>
      <c r="D54" s="395"/>
      <c r="E54" s="395"/>
      <c r="F54" s="395"/>
      <c r="G54" s="395"/>
      <c r="H54" s="395"/>
      <c r="K54" s="396"/>
      <c r="L54" s="396"/>
      <c r="M54" s="396"/>
      <c r="N54" s="396"/>
      <c r="O54" s="396"/>
      <c r="P54" s="396"/>
      <c r="Q54" s="396"/>
    </row>
    <row r="55" spans="2:17" ht="30.75" customHeight="1">
      <c r="B55" s="23"/>
      <c r="C55" s="23"/>
      <c r="D55" s="23"/>
      <c r="E55" s="23"/>
      <c r="F55" s="23"/>
      <c r="G55" s="23"/>
      <c r="H55" s="23"/>
      <c r="K55" s="35"/>
      <c r="L55" s="28"/>
      <c r="M55" s="28"/>
      <c r="N55" s="28"/>
      <c r="O55" s="28"/>
      <c r="P55" s="28"/>
      <c r="Q55" s="28"/>
    </row>
    <row r="56" spans="2:17" ht="30.75" customHeight="1">
      <c r="B56" s="30"/>
      <c r="C56" s="30"/>
      <c r="D56" s="30"/>
      <c r="E56" s="30"/>
      <c r="F56" s="30"/>
      <c r="G56" s="30"/>
      <c r="H56" s="30"/>
      <c r="K56" s="394"/>
      <c r="L56" s="394"/>
      <c r="M56" s="394"/>
      <c r="N56" s="394"/>
      <c r="O56" s="394"/>
      <c r="P56" s="394"/>
      <c r="Q56" s="394"/>
    </row>
    <row r="57" spans="2:17" ht="51" customHeight="1">
      <c r="B57" s="397" t="s">
        <v>483</v>
      </c>
      <c r="C57" s="397"/>
      <c r="D57" s="397"/>
      <c r="E57" s="397"/>
      <c r="F57" s="397"/>
      <c r="G57" s="397"/>
      <c r="H57" s="397"/>
      <c r="K57" s="394"/>
      <c r="L57" s="394"/>
      <c r="M57" s="394"/>
      <c r="N57" s="394"/>
      <c r="O57" s="394"/>
      <c r="P57" s="394"/>
      <c r="Q57" s="394"/>
    </row>
    <row r="58" spans="2:17" ht="30.75" customHeight="1">
      <c r="B58" s="36"/>
      <c r="C58" s="23"/>
      <c r="D58" s="23"/>
      <c r="E58" s="23"/>
      <c r="F58" s="23"/>
      <c r="G58" s="23"/>
      <c r="H58" s="23"/>
      <c r="I58" s="37"/>
      <c r="J58" s="28"/>
      <c r="L58" s="28"/>
      <c r="M58" s="28"/>
      <c r="N58" s="28"/>
      <c r="O58" s="28"/>
      <c r="P58" s="28"/>
      <c r="Q58" s="28"/>
    </row>
    <row r="59" spans="2:17" ht="30.75" customHeight="1">
      <c r="B59" s="395" t="s">
        <v>508</v>
      </c>
      <c r="C59" s="395"/>
      <c r="D59" s="395"/>
      <c r="E59" s="395"/>
      <c r="F59" s="395"/>
      <c r="G59" s="395"/>
      <c r="H59" s="395"/>
      <c r="I59" s="28"/>
      <c r="J59" s="28"/>
    </row>
    <row r="60" spans="2:17" ht="30.75" customHeight="1">
      <c r="B60" s="395" t="s">
        <v>509</v>
      </c>
      <c r="C60" s="395"/>
      <c r="D60" s="395"/>
      <c r="E60" s="395"/>
      <c r="F60" s="395"/>
      <c r="G60" s="395"/>
      <c r="H60" s="395"/>
      <c r="I60" s="28"/>
      <c r="J60" s="28"/>
      <c r="K60" s="396"/>
      <c r="L60" s="396"/>
      <c r="M60" s="396"/>
      <c r="N60" s="396"/>
      <c r="O60" s="396"/>
      <c r="P60" s="396"/>
      <c r="Q60" s="396"/>
    </row>
    <row r="61" spans="2:17" ht="30.75" customHeight="1">
      <c r="B61" s="23"/>
      <c r="C61" s="23"/>
      <c r="D61" s="23"/>
      <c r="E61" s="23"/>
      <c r="F61" s="23"/>
      <c r="G61" s="23"/>
      <c r="H61" s="23"/>
      <c r="I61" s="28"/>
      <c r="J61" s="28"/>
      <c r="K61" s="28"/>
      <c r="L61" s="28"/>
      <c r="M61" s="28"/>
      <c r="N61" s="28"/>
      <c r="O61" s="28"/>
      <c r="P61" s="28"/>
      <c r="Q61" s="28"/>
    </row>
    <row r="62" spans="2:17" ht="30.75" customHeight="1">
      <c r="B62" s="30"/>
      <c r="C62" s="30"/>
      <c r="D62" s="30"/>
      <c r="E62" s="30"/>
      <c r="F62" s="30"/>
      <c r="G62" s="30"/>
      <c r="H62" s="30"/>
      <c r="I62" s="28"/>
      <c r="J62" s="28"/>
      <c r="K62" s="394"/>
      <c r="L62" s="394"/>
      <c r="M62" s="394"/>
      <c r="N62" s="394"/>
      <c r="O62" s="394"/>
      <c r="P62" s="394"/>
      <c r="Q62" s="394"/>
    </row>
    <row r="63" spans="2:17" ht="51" customHeight="1">
      <c r="B63" s="397" t="s">
        <v>335</v>
      </c>
      <c r="C63" s="397"/>
      <c r="D63" s="397"/>
      <c r="E63" s="397"/>
      <c r="F63" s="397"/>
      <c r="G63" s="397"/>
      <c r="H63" s="397"/>
      <c r="I63" s="28"/>
      <c r="J63" s="28"/>
      <c r="K63" s="28"/>
      <c r="L63" s="28"/>
      <c r="M63" s="28"/>
      <c r="N63" s="28"/>
      <c r="O63" s="28"/>
      <c r="P63" s="28"/>
      <c r="Q63" s="28"/>
    </row>
    <row r="64" spans="2:17" ht="30.75" customHeight="1">
      <c r="B64" s="23"/>
      <c r="C64" s="23"/>
      <c r="D64" s="23"/>
      <c r="E64" s="23"/>
      <c r="F64" s="23"/>
      <c r="G64" s="23"/>
      <c r="H64" s="23"/>
      <c r="I64" s="28"/>
      <c r="J64" s="28"/>
    </row>
    <row r="65" spans="2:17" ht="30.75" customHeight="1">
      <c r="B65" s="395" t="s">
        <v>512</v>
      </c>
      <c r="C65" s="395"/>
      <c r="D65" s="395"/>
      <c r="E65" s="395"/>
      <c r="F65" s="395"/>
      <c r="G65" s="395"/>
      <c r="H65" s="395"/>
      <c r="I65" s="28"/>
      <c r="J65" s="28"/>
      <c r="K65" s="396"/>
      <c r="L65" s="396"/>
      <c r="M65" s="396"/>
      <c r="N65" s="396"/>
      <c r="O65" s="396"/>
      <c r="P65" s="396"/>
      <c r="Q65" s="396"/>
    </row>
    <row r="66" spans="2:17" ht="30.75" customHeight="1">
      <c r="B66" s="23"/>
      <c r="C66" s="23"/>
      <c r="D66" s="23"/>
      <c r="E66" s="23"/>
      <c r="F66" s="23"/>
      <c r="G66" s="23"/>
      <c r="H66" s="23"/>
      <c r="I66" s="28"/>
      <c r="J66" s="28"/>
      <c r="K66" s="35"/>
      <c r="L66" s="35"/>
      <c r="M66" s="28"/>
      <c r="N66" s="28"/>
      <c r="O66" s="28"/>
      <c r="P66" s="28"/>
      <c r="Q66" s="28"/>
    </row>
    <row r="67" spans="2:17" ht="30.75" customHeight="1">
      <c r="B67" s="30"/>
      <c r="C67" s="30"/>
      <c r="D67" s="30"/>
      <c r="E67" s="30"/>
      <c r="F67" s="30"/>
      <c r="G67" s="30"/>
      <c r="H67" s="30"/>
      <c r="I67" s="28"/>
      <c r="J67" s="28"/>
      <c r="K67" s="394"/>
      <c r="L67" s="394"/>
      <c r="M67" s="394"/>
      <c r="N67" s="394"/>
      <c r="O67" s="394"/>
      <c r="P67" s="394"/>
      <c r="Q67" s="394"/>
    </row>
    <row r="68" spans="2:17" ht="51" customHeight="1">
      <c r="B68" s="397" t="s">
        <v>345</v>
      </c>
      <c r="C68" s="397"/>
      <c r="D68" s="397"/>
      <c r="E68" s="397"/>
      <c r="F68" s="397"/>
      <c r="G68" s="397"/>
      <c r="H68" s="397"/>
      <c r="I68" s="28"/>
      <c r="J68" s="28"/>
      <c r="K68" s="394"/>
      <c r="L68" s="394"/>
      <c r="M68" s="394"/>
      <c r="N68" s="394"/>
      <c r="O68" s="394"/>
      <c r="P68" s="394"/>
      <c r="Q68" s="394"/>
    </row>
    <row r="69" spans="2:17" ht="30.75" customHeight="1">
      <c r="B69" s="36"/>
      <c r="C69" s="36"/>
      <c r="D69" s="23"/>
      <c r="E69" s="23"/>
      <c r="F69" s="23"/>
      <c r="G69" s="23"/>
      <c r="H69" s="23"/>
      <c r="I69" s="28"/>
      <c r="J69" s="28"/>
      <c r="L69" s="35"/>
      <c r="M69" s="28"/>
      <c r="N69" s="28"/>
      <c r="O69" s="28"/>
      <c r="P69" s="28"/>
      <c r="Q69" s="28"/>
    </row>
    <row r="70" spans="2:17" ht="30.75" customHeight="1">
      <c r="B70" s="395" t="s">
        <v>513</v>
      </c>
      <c r="C70" s="395"/>
      <c r="D70" s="395"/>
      <c r="E70" s="395"/>
      <c r="F70" s="395"/>
      <c r="G70" s="395"/>
      <c r="H70" s="395"/>
      <c r="I70" s="28"/>
      <c r="J70" s="28"/>
    </row>
    <row r="71" spans="2:17" ht="30.75" customHeight="1">
      <c r="B71" s="395" t="s">
        <v>527</v>
      </c>
      <c r="C71" s="395"/>
      <c r="D71" s="395"/>
      <c r="E71" s="395"/>
      <c r="F71" s="395"/>
      <c r="G71" s="395"/>
      <c r="H71" s="395"/>
      <c r="I71" s="28"/>
      <c r="J71" s="28"/>
      <c r="K71" s="396"/>
      <c r="L71" s="396"/>
      <c r="M71" s="396"/>
      <c r="N71" s="396"/>
      <c r="O71" s="396"/>
      <c r="P71" s="396"/>
      <c r="Q71" s="396"/>
    </row>
    <row r="72" spans="2:17" ht="30.75" customHeight="1">
      <c r="B72" s="23"/>
      <c r="C72" s="36"/>
      <c r="D72" s="23"/>
      <c r="E72" s="23"/>
      <c r="F72" s="23"/>
      <c r="G72" s="23"/>
      <c r="H72" s="23"/>
      <c r="K72" s="35"/>
      <c r="L72" s="35"/>
      <c r="M72" s="28"/>
      <c r="N72" s="28"/>
      <c r="O72" s="28"/>
      <c r="P72" s="28"/>
      <c r="Q72" s="28"/>
    </row>
    <row r="73" spans="2:17" ht="30.75" customHeight="1">
      <c r="B73" s="30"/>
      <c r="C73" s="30"/>
      <c r="D73" s="30"/>
      <c r="E73" s="30"/>
      <c r="F73" s="30"/>
      <c r="G73" s="30"/>
      <c r="H73" s="30"/>
      <c r="I73" s="28"/>
      <c r="J73" s="28"/>
      <c r="K73" s="394"/>
      <c r="L73" s="394"/>
      <c r="M73" s="394"/>
      <c r="N73" s="394"/>
      <c r="O73" s="394"/>
      <c r="P73" s="394"/>
      <c r="Q73" s="394"/>
    </row>
    <row r="74" spans="2:17" ht="51" customHeight="1">
      <c r="B74" s="397" t="s">
        <v>346</v>
      </c>
      <c r="C74" s="397"/>
      <c r="D74" s="397"/>
      <c r="E74" s="397"/>
      <c r="F74" s="397"/>
      <c r="G74" s="397"/>
      <c r="H74" s="397"/>
      <c r="I74" s="28"/>
      <c r="J74" s="28"/>
      <c r="K74" s="394"/>
      <c r="L74" s="394"/>
      <c r="M74" s="394"/>
      <c r="N74" s="394"/>
      <c r="O74" s="394"/>
      <c r="P74" s="394"/>
      <c r="Q74" s="394"/>
    </row>
    <row r="75" spans="2:17" ht="30.75" customHeight="1">
      <c r="B75" s="36"/>
      <c r="C75" s="36"/>
      <c r="D75" s="23"/>
      <c r="E75" s="23"/>
      <c r="F75" s="23"/>
      <c r="G75" s="23"/>
      <c r="H75" s="23"/>
      <c r="I75" s="28"/>
      <c r="J75" s="28"/>
      <c r="K75" s="394"/>
      <c r="L75" s="394"/>
      <c r="M75" s="394"/>
      <c r="N75" s="394"/>
      <c r="O75" s="394"/>
      <c r="P75" s="394"/>
      <c r="Q75" s="394"/>
    </row>
    <row r="76" spans="2:17" ht="30.75" customHeight="1">
      <c r="B76" s="395" t="s">
        <v>544</v>
      </c>
      <c r="C76" s="395"/>
      <c r="D76" s="395"/>
      <c r="E76" s="395"/>
      <c r="F76" s="395"/>
      <c r="G76" s="395"/>
      <c r="H76" s="395"/>
      <c r="I76" s="28"/>
      <c r="J76" s="28"/>
      <c r="K76" s="38"/>
      <c r="L76" s="28"/>
      <c r="M76" s="28"/>
      <c r="N76" s="28"/>
      <c r="O76" s="28"/>
      <c r="P76" s="28"/>
      <c r="Q76" s="28"/>
    </row>
    <row r="77" spans="2:17" ht="30.75" customHeight="1">
      <c r="B77" s="395" t="s">
        <v>589</v>
      </c>
      <c r="C77" s="395"/>
      <c r="D77" s="395"/>
      <c r="E77" s="395"/>
      <c r="F77" s="395"/>
      <c r="G77" s="395"/>
      <c r="H77" s="395"/>
      <c r="I77" s="28"/>
      <c r="J77" s="28"/>
    </row>
    <row r="78" spans="2:17" ht="30.75" customHeight="1">
      <c r="B78" s="395" t="s">
        <v>583</v>
      </c>
      <c r="C78" s="395"/>
      <c r="D78" s="395"/>
      <c r="E78" s="395"/>
      <c r="F78" s="395"/>
      <c r="G78" s="395"/>
      <c r="H78" s="395"/>
      <c r="I78" s="28"/>
      <c r="J78" s="28"/>
      <c r="K78" s="396"/>
      <c r="L78" s="396"/>
      <c r="M78" s="396"/>
      <c r="N78" s="396"/>
      <c r="O78" s="396"/>
      <c r="P78" s="396"/>
      <c r="Q78" s="396"/>
    </row>
    <row r="79" spans="2:17" ht="30.75" customHeight="1">
      <c r="B79" s="39"/>
      <c r="C79" s="23"/>
      <c r="D79" s="23"/>
      <c r="E79" s="23"/>
      <c r="F79" s="23"/>
      <c r="G79" s="23"/>
      <c r="H79" s="23"/>
      <c r="I79" s="28"/>
      <c r="J79" s="28"/>
      <c r="K79" s="28"/>
      <c r="L79" s="28"/>
      <c r="M79" s="28"/>
      <c r="N79" s="28"/>
      <c r="O79" s="28"/>
      <c r="P79" s="28"/>
      <c r="Q79" s="28"/>
    </row>
    <row r="80" spans="2:17" ht="30.75" customHeight="1">
      <c r="B80" s="30"/>
      <c r="C80" s="30"/>
      <c r="D80" s="30"/>
      <c r="E80" s="30"/>
      <c r="F80" s="30"/>
      <c r="G80" s="30"/>
      <c r="H80" s="30"/>
      <c r="I80" s="28"/>
      <c r="J80" s="28"/>
      <c r="K80" s="394"/>
      <c r="L80" s="394"/>
      <c r="M80" s="394"/>
      <c r="N80" s="394"/>
      <c r="O80" s="394"/>
      <c r="P80" s="394"/>
      <c r="Q80" s="394"/>
    </row>
    <row r="81" spans="2:17" ht="51" customHeight="1">
      <c r="B81" s="397" t="s">
        <v>548</v>
      </c>
      <c r="C81" s="397"/>
      <c r="D81" s="397"/>
      <c r="E81" s="397"/>
      <c r="F81" s="397"/>
      <c r="G81" s="397"/>
      <c r="H81" s="397"/>
      <c r="I81" s="28"/>
      <c r="J81" s="28"/>
      <c r="K81" s="394"/>
      <c r="L81" s="394"/>
      <c r="M81" s="394"/>
      <c r="N81" s="394"/>
      <c r="O81" s="394"/>
      <c r="P81" s="394"/>
      <c r="Q81" s="394"/>
    </row>
    <row r="82" spans="2:17" ht="30.75" customHeight="1">
      <c r="B82" s="23"/>
      <c r="C82" s="23"/>
      <c r="D82" s="23"/>
      <c r="E82" s="23"/>
      <c r="F82" s="23"/>
      <c r="G82" s="23"/>
      <c r="H82" s="23"/>
      <c r="I82" s="28"/>
      <c r="J82" s="28"/>
      <c r="K82" s="394"/>
      <c r="L82" s="394"/>
      <c r="M82" s="394"/>
      <c r="N82" s="394"/>
      <c r="O82" s="394"/>
      <c r="P82" s="394"/>
      <c r="Q82" s="394"/>
    </row>
    <row r="83" spans="2:17" ht="30.75" customHeight="1">
      <c r="B83" s="395" t="s">
        <v>584</v>
      </c>
      <c r="C83" s="395"/>
      <c r="D83" s="395"/>
      <c r="E83" s="395"/>
      <c r="F83" s="395"/>
      <c r="G83" s="395"/>
      <c r="H83" s="395"/>
      <c r="I83" s="28"/>
      <c r="J83" s="28"/>
      <c r="K83" s="35"/>
      <c r="L83" s="28"/>
      <c r="M83" s="28"/>
      <c r="N83" s="28"/>
      <c r="O83" s="28"/>
      <c r="P83" s="28"/>
      <c r="Q83" s="28"/>
    </row>
    <row r="84" spans="2:17" ht="30.75" customHeight="1">
      <c r="B84" s="395" t="s">
        <v>585</v>
      </c>
      <c r="C84" s="395"/>
      <c r="D84" s="395"/>
      <c r="E84" s="395"/>
      <c r="F84" s="395"/>
      <c r="G84" s="395"/>
      <c r="H84" s="395"/>
      <c r="I84" s="28"/>
      <c r="J84" s="28"/>
    </row>
    <row r="85" spans="2:17" ht="30.75" customHeight="1">
      <c r="B85" s="395" t="s">
        <v>586</v>
      </c>
      <c r="C85" s="395"/>
      <c r="D85" s="395"/>
      <c r="E85" s="395"/>
      <c r="F85" s="395"/>
      <c r="G85" s="395"/>
      <c r="H85" s="395"/>
      <c r="I85" s="28"/>
      <c r="J85" s="28"/>
      <c r="K85" s="396"/>
      <c r="L85" s="396"/>
      <c r="M85" s="396"/>
      <c r="N85" s="396"/>
      <c r="O85" s="396"/>
      <c r="P85" s="396"/>
      <c r="Q85" s="396"/>
    </row>
    <row r="86" spans="2:17" ht="30.75" customHeight="1">
      <c r="B86" s="36"/>
      <c r="C86" s="23"/>
      <c r="D86" s="23"/>
      <c r="E86" s="23"/>
      <c r="F86" s="23"/>
      <c r="G86" s="23"/>
      <c r="H86" s="23"/>
      <c r="I86" s="28"/>
      <c r="J86" s="28"/>
      <c r="K86" s="28"/>
      <c r="L86" s="28"/>
      <c r="M86" s="28"/>
      <c r="N86" s="28"/>
      <c r="O86" s="28"/>
      <c r="P86" s="28"/>
      <c r="Q86" s="28"/>
    </row>
    <row r="87" spans="2:17" ht="30.75" customHeight="1">
      <c r="B87" s="30"/>
      <c r="C87" s="30"/>
      <c r="D87" s="30"/>
      <c r="E87" s="30"/>
      <c r="F87" s="30"/>
      <c r="G87" s="30"/>
      <c r="H87" s="30"/>
      <c r="I87" s="28"/>
      <c r="J87" s="28"/>
      <c r="K87" s="394"/>
      <c r="L87" s="394"/>
      <c r="M87" s="394"/>
      <c r="N87" s="394"/>
      <c r="O87" s="394"/>
      <c r="P87" s="394"/>
      <c r="Q87" s="394"/>
    </row>
    <row r="88" spans="2:17" ht="51" customHeight="1">
      <c r="B88" s="397" t="s">
        <v>366</v>
      </c>
      <c r="C88" s="397"/>
      <c r="D88" s="397"/>
      <c r="E88" s="397"/>
      <c r="F88" s="397"/>
      <c r="G88" s="397"/>
      <c r="H88" s="397"/>
      <c r="I88" s="28"/>
      <c r="J88" s="28"/>
      <c r="K88" s="394"/>
      <c r="L88" s="394"/>
      <c r="M88" s="394"/>
      <c r="N88" s="394"/>
      <c r="O88" s="394"/>
      <c r="P88" s="394"/>
      <c r="Q88" s="394"/>
    </row>
    <row r="89" spans="2:17" ht="30.75" customHeight="1">
      <c r="B89" s="23"/>
      <c r="C89" s="23"/>
      <c r="D89" s="23"/>
      <c r="E89" s="23"/>
      <c r="F89" s="23"/>
      <c r="G89" s="23"/>
      <c r="H89" s="23"/>
      <c r="I89" s="28"/>
      <c r="J89" s="28"/>
      <c r="K89" s="394"/>
      <c r="L89" s="394"/>
      <c r="M89" s="394"/>
      <c r="N89" s="394"/>
      <c r="O89" s="394"/>
      <c r="P89" s="394"/>
      <c r="Q89" s="394"/>
    </row>
    <row r="90" spans="2:17" ht="30.75" customHeight="1">
      <c r="B90" s="395" t="s">
        <v>549</v>
      </c>
      <c r="C90" s="395"/>
      <c r="D90" s="395"/>
      <c r="E90" s="395"/>
      <c r="F90" s="395"/>
      <c r="G90" s="395"/>
      <c r="H90" s="395"/>
      <c r="I90" s="28"/>
      <c r="J90" s="28"/>
      <c r="K90" s="28"/>
      <c r="L90" s="28"/>
      <c r="M90" s="28"/>
      <c r="N90" s="28"/>
      <c r="O90" s="28"/>
      <c r="P90" s="28"/>
      <c r="Q90" s="28"/>
    </row>
    <row r="91" spans="2:17" ht="30.75" customHeight="1">
      <c r="B91" s="395" t="s">
        <v>587</v>
      </c>
      <c r="C91" s="395"/>
      <c r="D91" s="395"/>
      <c r="E91" s="395"/>
      <c r="F91" s="395"/>
      <c r="G91" s="395"/>
      <c r="H91" s="395"/>
      <c r="I91" s="28"/>
      <c r="J91" s="28"/>
    </row>
    <row r="92" spans="2:17" ht="30.75" customHeight="1">
      <c r="B92" s="395" t="s">
        <v>588</v>
      </c>
      <c r="C92" s="395"/>
      <c r="D92" s="395"/>
      <c r="E92" s="395"/>
      <c r="F92" s="395"/>
      <c r="G92" s="395"/>
      <c r="H92" s="395"/>
      <c r="I92" s="28"/>
      <c r="J92" s="28"/>
    </row>
    <row r="93" spans="2:17" ht="30.75" customHeight="1">
      <c r="B93" s="23"/>
      <c r="C93" s="23"/>
      <c r="D93" s="23"/>
      <c r="E93" s="23"/>
      <c r="F93" s="23"/>
      <c r="G93" s="23"/>
      <c r="H93" s="23"/>
      <c r="I93" s="28"/>
      <c r="J93" s="28"/>
    </row>
    <row r="94" spans="2:17" ht="30.75" customHeight="1">
      <c r="I94" s="28"/>
      <c r="J94" s="28"/>
    </row>
    <row r="95" spans="2:17" ht="30.75" customHeight="1">
      <c r="C95" s="28"/>
      <c r="D95" s="28"/>
      <c r="E95" s="28"/>
      <c r="F95" s="28"/>
      <c r="G95" s="28"/>
      <c r="H95" s="28"/>
      <c r="I95" s="28"/>
      <c r="J95" s="28"/>
    </row>
    <row r="96" spans="2:17" ht="30.75" customHeight="1">
      <c r="B96" s="28"/>
      <c r="C96" s="28"/>
      <c r="D96" s="28"/>
      <c r="E96" s="28"/>
      <c r="F96" s="28"/>
      <c r="G96" s="28"/>
      <c r="H96" s="28"/>
      <c r="I96" s="28"/>
      <c r="J96" s="28"/>
    </row>
    <row r="97" spans="2:10" ht="30.75" customHeight="1">
      <c r="I97" s="28"/>
      <c r="J97" s="28"/>
    </row>
    <row r="98" spans="2:10" ht="30.75" customHeight="1">
      <c r="I98" s="28"/>
      <c r="J98" s="28"/>
    </row>
    <row r="99" spans="2:10" ht="30.75" customHeight="1">
      <c r="I99" s="28"/>
      <c r="J99" s="28"/>
    </row>
    <row r="100" spans="2:10" ht="30.75" customHeight="1">
      <c r="I100" s="28"/>
      <c r="J100" s="28"/>
    </row>
    <row r="101" spans="2:10" ht="30.75" customHeight="1">
      <c r="I101" s="28"/>
      <c r="J101" s="28"/>
    </row>
    <row r="102" spans="2:10" ht="30.75" customHeight="1">
      <c r="I102" s="28"/>
      <c r="J102" s="28"/>
    </row>
    <row r="103" spans="2:10" ht="30.75" customHeight="1">
      <c r="C103" s="28"/>
      <c r="D103" s="28"/>
      <c r="E103" s="28"/>
      <c r="F103" s="28"/>
      <c r="G103" s="28"/>
      <c r="H103" s="28"/>
      <c r="I103" s="28"/>
      <c r="J103" s="28"/>
    </row>
    <row r="104" spans="2:10" ht="30.75" customHeight="1">
      <c r="B104" s="40"/>
      <c r="C104" s="28"/>
      <c r="D104" s="28"/>
      <c r="E104" s="28"/>
      <c r="F104" s="28"/>
      <c r="G104" s="28"/>
      <c r="H104" s="28"/>
      <c r="I104" s="28"/>
      <c r="J104" s="28"/>
    </row>
    <row r="105" spans="2:10" ht="30.75" customHeight="1">
      <c r="B105" s="28"/>
      <c r="C105" s="28"/>
      <c r="D105" s="28"/>
      <c r="E105" s="28"/>
      <c r="F105" s="28"/>
      <c r="G105" s="28"/>
      <c r="H105" s="28"/>
      <c r="I105" s="28"/>
      <c r="J105" s="28"/>
    </row>
    <row r="106" spans="2:10" ht="30.75" customHeight="1">
      <c r="B106" s="35"/>
      <c r="C106" s="28"/>
      <c r="D106" s="28"/>
      <c r="E106" s="28"/>
      <c r="F106" s="28"/>
      <c r="G106" s="28"/>
      <c r="H106" s="28"/>
      <c r="I106" s="28"/>
      <c r="J106" s="28"/>
    </row>
    <row r="107" spans="2:10" ht="30.75" customHeight="1">
      <c r="B107" s="28"/>
      <c r="C107" s="28"/>
      <c r="D107" s="28"/>
      <c r="E107" s="28"/>
      <c r="F107" s="28"/>
      <c r="G107" s="28"/>
      <c r="H107" s="28"/>
      <c r="I107" s="28"/>
      <c r="J107" s="28"/>
    </row>
    <row r="108" spans="2:10" ht="30.75" customHeight="1">
      <c r="B108" s="35"/>
      <c r="C108" s="28"/>
      <c r="D108" s="28"/>
      <c r="E108" s="28"/>
      <c r="F108" s="28"/>
      <c r="G108" s="28"/>
      <c r="H108" s="28"/>
      <c r="I108" s="28"/>
      <c r="J108" s="28"/>
    </row>
    <row r="109" spans="2:10" ht="30.75" customHeight="1">
      <c r="B109" s="28"/>
      <c r="C109" s="28"/>
      <c r="D109" s="28"/>
      <c r="E109" s="28"/>
      <c r="F109" s="28"/>
      <c r="G109" s="28"/>
      <c r="H109" s="28"/>
      <c r="I109" s="28"/>
      <c r="J109" s="28"/>
    </row>
    <row r="110" spans="2:10" ht="30.75" customHeight="1">
      <c r="B110" s="28"/>
      <c r="C110" s="28"/>
      <c r="D110" s="28"/>
      <c r="E110" s="28"/>
      <c r="F110" s="28"/>
      <c r="G110" s="28"/>
      <c r="H110" s="28"/>
    </row>
    <row r="111" spans="2:10" ht="30.75" customHeight="1">
      <c r="B111" s="28"/>
      <c r="C111" s="28"/>
      <c r="D111" s="28"/>
      <c r="E111" s="28"/>
      <c r="F111" s="28"/>
      <c r="G111" s="28"/>
      <c r="H111" s="28"/>
    </row>
  </sheetData>
  <mergeCells count="99">
    <mergeCell ref="G2:H2"/>
    <mergeCell ref="B13:H13"/>
    <mergeCell ref="K13:Q13"/>
    <mergeCell ref="B14:H14"/>
    <mergeCell ref="K14:Q14"/>
    <mergeCell ref="B5:H5"/>
    <mergeCell ref="B8:H8"/>
    <mergeCell ref="B10:H10"/>
    <mergeCell ref="K11:Q11"/>
    <mergeCell ref="K12:Q12"/>
    <mergeCell ref="B15:H15"/>
    <mergeCell ref="K15:Q15"/>
    <mergeCell ref="B16:H16"/>
    <mergeCell ref="K16:Q16"/>
    <mergeCell ref="B17:H17"/>
    <mergeCell ref="B18:H18"/>
    <mergeCell ref="K19:Q19"/>
    <mergeCell ref="B21:H21"/>
    <mergeCell ref="K21:Q21"/>
    <mergeCell ref="K22:Q22"/>
    <mergeCell ref="B23:H23"/>
    <mergeCell ref="K23:Q23"/>
    <mergeCell ref="B24:H24"/>
    <mergeCell ref="K24:Q24"/>
    <mergeCell ref="B25:H25"/>
    <mergeCell ref="B26:H26"/>
    <mergeCell ref="K27:Q27"/>
    <mergeCell ref="K28:Q28"/>
    <mergeCell ref="B29:H29"/>
    <mergeCell ref="B31:H31"/>
    <mergeCell ref="K31:Q31"/>
    <mergeCell ref="B33:H33"/>
    <mergeCell ref="K33:Q33"/>
    <mergeCell ref="B34:H34"/>
    <mergeCell ref="K34:Q34"/>
    <mergeCell ref="K35:Q35"/>
    <mergeCell ref="B36:H36"/>
    <mergeCell ref="B37:H37"/>
    <mergeCell ref="B38:H38"/>
    <mergeCell ref="K38:Q38"/>
    <mergeCell ref="K40:Q40"/>
    <mergeCell ref="B41:H41"/>
    <mergeCell ref="K41:Q41"/>
    <mergeCell ref="K42:Q42"/>
    <mergeCell ref="B43:H43"/>
    <mergeCell ref="K43:Q43"/>
    <mergeCell ref="B44:H44"/>
    <mergeCell ref="B45:H45"/>
    <mergeCell ref="B46:H46"/>
    <mergeCell ref="K46:Q46"/>
    <mergeCell ref="K48:Q48"/>
    <mergeCell ref="B49:H49"/>
    <mergeCell ref="K49:Q49"/>
    <mergeCell ref="K50:Q50"/>
    <mergeCell ref="B51:H51"/>
    <mergeCell ref="K51:Q51"/>
    <mergeCell ref="B52:H52"/>
    <mergeCell ref="B53:H53"/>
    <mergeCell ref="B54:H54"/>
    <mergeCell ref="K54:Q54"/>
    <mergeCell ref="K56:Q56"/>
    <mergeCell ref="B57:H57"/>
    <mergeCell ref="K57:Q57"/>
    <mergeCell ref="B59:H59"/>
    <mergeCell ref="B60:H60"/>
    <mergeCell ref="K60:Q60"/>
    <mergeCell ref="K62:Q62"/>
    <mergeCell ref="B63:H63"/>
    <mergeCell ref="B65:H65"/>
    <mergeCell ref="K65:Q65"/>
    <mergeCell ref="K67:Q67"/>
    <mergeCell ref="B68:H68"/>
    <mergeCell ref="K68:Q68"/>
    <mergeCell ref="B70:H70"/>
    <mergeCell ref="B71:H71"/>
    <mergeCell ref="K71:Q71"/>
    <mergeCell ref="K73:Q73"/>
    <mergeCell ref="B74:H74"/>
    <mergeCell ref="K74:Q74"/>
    <mergeCell ref="K75:Q75"/>
    <mergeCell ref="B76:H76"/>
    <mergeCell ref="B77:H77"/>
    <mergeCell ref="K88:Q88"/>
    <mergeCell ref="B78:H78"/>
    <mergeCell ref="K78:Q78"/>
    <mergeCell ref="K80:Q80"/>
    <mergeCell ref="B81:H81"/>
    <mergeCell ref="K81:Q81"/>
    <mergeCell ref="K82:Q82"/>
    <mergeCell ref="K89:Q89"/>
    <mergeCell ref="B90:H90"/>
    <mergeCell ref="B91:H91"/>
    <mergeCell ref="B92:H92"/>
    <mergeCell ref="B83:H83"/>
    <mergeCell ref="B84:H84"/>
    <mergeCell ref="B85:H85"/>
    <mergeCell ref="K85:Q85"/>
    <mergeCell ref="K87:Q87"/>
    <mergeCell ref="B88:H88"/>
  </mergeCells>
  <phoneticPr fontId="75" type="noConversion"/>
  <hyperlinks>
    <hyperlink ref="B15" location="socioeconómicos!A1" display="1. Superficie "/>
    <hyperlink ref="C15" location="socioeconómicos!A1" display="socioeconómicos!A1"/>
    <hyperlink ref="D15" location="socioeconómicos!A1" display="socioeconómicos!A1"/>
    <hyperlink ref="E15" location="socioeconómicos!A1" display="socioeconómicos!A1"/>
    <hyperlink ref="F15" location="socioeconómicos!A1" display="socioeconómicos!A1"/>
    <hyperlink ref="G15" location="socioeconómicos!A1" display="socioeconómicos!A1"/>
    <hyperlink ref="H15" location="socioeconómicos!A1" display="socioeconómicos!A1"/>
    <hyperlink ref="B16" location="socioeconómicos!A21" display="2. Población"/>
    <hyperlink ref="C16" location="socioeconómicos!A21" display="socioeconómicos!A21"/>
    <hyperlink ref="D16" location="socioeconómicos!A21" display="socioeconómicos!A21"/>
    <hyperlink ref="E16" location="socioeconómicos!A21" display="socioeconómicos!A21"/>
    <hyperlink ref="F16" location="socioeconómicos!A21" display="socioeconómicos!A21"/>
    <hyperlink ref="G16" location="socioeconómicos!A21" display="socioeconómicos!A21"/>
    <hyperlink ref="H16" location="socioeconómicos!A21" display="socioeconómicos!A21"/>
    <hyperlink ref="B17" location="socioeconómicos!A29" display="3. Empleos"/>
    <hyperlink ref="C17" location="socioeconómicos!A29" display="socioeconómicos!A29"/>
    <hyperlink ref="D17" location="socioeconómicos!A29" display="socioeconómicos!A29"/>
    <hyperlink ref="E17" location="socioeconómicos!A29" display="socioeconómicos!A29"/>
    <hyperlink ref="F17" location="socioeconómicos!A29" display="socioeconómicos!A29"/>
    <hyperlink ref="G17" location="socioeconómicos!A29" display="socioeconómicos!A29"/>
    <hyperlink ref="H17" location="socioeconómicos!A29" display="socioeconómicos!A29"/>
    <hyperlink ref="B18" location="socioeconómicos!A44" display="4. Ingreso promedio y PIB"/>
    <hyperlink ref="C18" location="socioeconómicos!A44" display="socioeconómicos!A44"/>
    <hyperlink ref="D18" location="socioeconómicos!A44" display="socioeconómicos!A44"/>
    <hyperlink ref="E18" location="socioeconómicos!A44" display="socioeconómicos!A44"/>
    <hyperlink ref="F18" location="socioeconómicos!A44" display="socioeconómicos!A44"/>
    <hyperlink ref="G18" location="socioeconómicos!A44" display="socioeconómicos!A44"/>
    <hyperlink ref="H18" location="socioeconómicos!A44" display="socioeconómicos!A44"/>
    <hyperlink ref="B23" location="infraestructura!A1" display="5. Sistema vial urbano"/>
    <hyperlink ref="C23" location="infraestructura!A1" display="infraestructura!A1"/>
    <hyperlink ref="D23" location="infraestructura!A1" display="infraestructura!A1"/>
    <hyperlink ref="E23" location="infraestructura!A1" display="infraestructura!A1"/>
    <hyperlink ref="F23" location="infraestructura!A1" display="infraestructura!A1"/>
    <hyperlink ref="G23" location="infraestructura!A1" display="infraestructura!A1"/>
    <hyperlink ref="H23" location="infraestructura!A1" display="infraestructura!A1"/>
    <hyperlink ref="B24" location="infraestructura!A20" display="6. Intersecciones con semáforos "/>
    <hyperlink ref="C24" location="infraestructura!A20" display="infraestructura!A20"/>
    <hyperlink ref="D24" location="infraestructura!A20" display="infraestructura!A20"/>
    <hyperlink ref="E24" location="infraestructura!A20" display="infraestructura!A20"/>
    <hyperlink ref="F24" location="infraestructura!A20" display="infraestructura!A20"/>
    <hyperlink ref="G24" location="infraestructura!A20" display="infraestructura!A20"/>
    <hyperlink ref="H24" location="infraestructura!A20" display="infraestructura!A20"/>
    <hyperlink ref="B25" location="infraestructura!A31" display="7. Preferencia vial al transporte público en buses"/>
    <hyperlink ref="C25" location="infraestructura!A31" display="infraestructura!A31"/>
    <hyperlink ref="D25" location="infraestructura!A31" display="infraestructura!A31"/>
    <hyperlink ref="E25" location="infraestructura!A31" display="infraestructura!A31"/>
    <hyperlink ref="F25" location="infraestructura!A31" display="infraestructura!A31"/>
    <hyperlink ref="G25" location="infraestructura!A31" display="infraestructura!A31"/>
    <hyperlink ref="H25" location="infraestructura!A31" display="infraestructura!A31"/>
    <hyperlink ref="B26" location="infraestructura!A45" display="8. Calles peatonales y ciclorutas"/>
    <hyperlink ref="C26" location="infraestructura!A45" display="infraestructura!A45"/>
    <hyperlink ref="D26" location="infraestructura!A45" display="infraestructura!A45"/>
    <hyperlink ref="E26" location="infraestructura!A45" display="infraestructura!A45"/>
    <hyperlink ref="F26" location="infraestructura!A45" display="infraestructura!A45"/>
    <hyperlink ref="G26" location="infraestructura!A45" display="infraestructura!A45"/>
    <hyperlink ref="H26" location="infraestructura!A45" display="infraestructura!A45"/>
    <hyperlink ref="B31" location="'flota de vehículos'!A1" display="9. Flota de vehículos"/>
    <hyperlink ref="C31" location="'flota de vehículos'!A1" display="'flota de vehículos'!A1"/>
    <hyperlink ref="D31" location="'flota de vehículos'!A1" display="'flota de vehículos'!A1"/>
    <hyperlink ref="E31" location="'flota de vehículos'!A1" display="'flota de vehículos'!A1"/>
    <hyperlink ref="F31" location="'flota de vehículos'!A1" display="'flota de vehículos'!A1"/>
    <hyperlink ref="G31" location="'flota de vehículos'!A1" display="'flota de vehículos'!A1"/>
    <hyperlink ref="H31" location="'flota de vehículos'!A1" display="'flota de vehículos'!A1"/>
    <hyperlink ref="B36" location="movilidad!A1" display="10. Viajes de pasajeros por día, por modo"/>
    <hyperlink ref="C36" location="movilidad!A1" display="movilidad!A1"/>
    <hyperlink ref="D36" location="movilidad!A1" display="movilidad!A1"/>
    <hyperlink ref="E36" location="movilidad!A1" display="movilidad!A1"/>
    <hyperlink ref="F36" location="movilidad!A1" display="movilidad!A1"/>
    <hyperlink ref="G36" location="movilidad!A1" display="movilidad!A1"/>
    <hyperlink ref="H36" location="movilidad!A1" display="movilidad!A1"/>
    <hyperlink ref="B37" location="movilidad!A58" display="11. Recorridos por modo"/>
    <hyperlink ref="C37" location="movilidad!A58" display="movilidad!A58"/>
    <hyperlink ref="D37" location="movilidad!A58" display="movilidad!A58"/>
    <hyperlink ref="E37" location="movilidad!A58" display="movilidad!A58"/>
    <hyperlink ref="F37" location="movilidad!A58" display="movilidad!A58"/>
    <hyperlink ref="G37" location="movilidad!A58" display="movilidad!A58"/>
    <hyperlink ref="H37" location="movilidad!A58" display="movilidad!A58"/>
    <hyperlink ref="B38" location="movilidad!A104" display="12. Tiempos y distancias promedios"/>
    <hyperlink ref="C38" location="movilidad!A104" display="movilidad!A104"/>
    <hyperlink ref="D38" location="movilidad!A104" display="movilidad!A104"/>
    <hyperlink ref="E38" location="movilidad!A104" display="movilidad!A104"/>
    <hyperlink ref="F38" location="movilidad!A104" display="movilidad!A104"/>
    <hyperlink ref="G38" location="movilidad!A104" display="movilidad!A104"/>
    <hyperlink ref="H38" location="movilidad!A104" display="movilidad!A104"/>
    <hyperlink ref="B43" location="'gestión del tránsito'!A1" display="13. Empleados en la gestión del tránsito"/>
    <hyperlink ref="C43" location="'gestión del tránsito'!A1" display="'gestión del tránsito'!A1"/>
    <hyperlink ref="D43" location="'gestión del tránsito'!A1" display="'gestión del tránsito'!A1"/>
    <hyperlink ref="E43" location="'gestión del tránsito'!A1" display="'gestión del tránsito'!A1"/>
    <hyperlink ref="F43" location="'gestión del tránsito'!A1" display="'gestión del tránsito'!A1"/>
    <hyperlink ref="G43" location="'gestión del tránsito'!A1" display="'gestión del tránsito'!A1"/>
    <hyperlink ref="H43" location="'gestión del tránsito'!A1" display="'gestión del tránsito'!A1"/>
    <hyperlink ref="B44" location="'gestión del tránsito'!A14" display="14. Recursos materiales para la gestión del tránsito"/>
    <hyperlink ref="C44" location="'gestión del tránsito'!A14" display="'gestión del tránsito'!A14"/>
    <hyperlink ref="D44" location="'gestión del tránsito'!A14" display="'gestión del tránsito'!A14"/>
    <hyperlink ref="E44" location="'gestión del tránsito'!A14" display="'gestión del tránsito'!A14"/>
    <hyperlink ref="F44" location="'gestión del tránsito'!A14" display="'gestión del tránsito'!A14"/>
    <hyperlink ref="G44" location="'gestión del tránsito'!A14" display="'gestión del tránsito'!A14"/>
    <hyperlink ref="H44" location="'gestión del tránsito'!A14" display="'gestión del tránsito'!A14"/>
    <hyperlink ref="B45" location="'gestión del tránsito'!A29" display="15. Operaciones especiales de gestión de tránsito"/>
    <hyperlink ref="C45" location="'gestión del tránsito'!A29" display="'gestión del tránsito'!A29"/>
    <hyperlink ref="D45" location="'gestión del tránsito'!A29" display="'gestión del tránsito'!A29"/>
    <hyperlink ref="E45" location="'gestión del tránsito'!A29" display="'gestión del tránsito'!A29"/>
    <hyperlink ref="F45" location="'gestión del tránsito'!A29" display="'gestión del tránsito'!A29"/>
    <hyperlink ref="G45" location="'gestión del tránsito'!A29" display="'gestión del tránsito'!A29"/>
    <hyperlink ref="H45" location="'gestión del tránsito'!A29" display="'gestión del tránsito'!A29"/>
    <hyperlink ref="B46" location="'gestión del tránsito'!A48" display="16. Política de estacionamiento"/>
    <hyperlink ref="C46" location="'gestión del tránsito'!A48" display="'gestión del tránsito'!A48"/>
    <hyperlink ref="D46" location="'gestión del tránsito'!A48" display="'gestión del tránsito'!A48"/>
    <hyperlink ref="E46" location="'gestión del tránsito'!A48" display="'gestión del tránsito'!A48"/>
    <hyperlink ref="F46" location="'gestión del tránsito'!A48" display="'gestión del tránsito'!A48"/>
    <hyperlink ref="G46" location="'gestión del tránsito'!A48" display="'gestión del tránsito'!A48"/>
    <hyperlink ref="H46" location="'gestión del tránsito'!A48" display="'gestión del tránsito'!A48"/>
    <hyperlink ref="B51" location="'oferta tp publico'!A1" display="17. Reglamentación de servicios de transporte público"/>
    <hyperlink ref="C51" location="'oferta tp publico'!A1" display="'oferta tp publico'!A1"/>
    <hyperlink ref="D51" location="'oferta tp publico'!A1" display="'oferta tp publico'!A1"/>
    <hyperlink ref="E51" location="'oferta tp publico'!A1" display="'oferta tp publico'!A1"/>
    <hyperlink ref="F51" location="'oferta tp publico'!A1" display="'oferta tp publico'!A1"/>
    <hyperlink ref="G51" location="'oferta tp publico'!A1" display="'oferta tp publico'!A1"/>
    <hyperlink ref="H51" location="'oferta tp publico'!A1" display="'oferta tp publico'!A1"/>
    <hyperlink ref="B52" location="'oferta%20tp%20publico'!A32" display="18. Oferta de servicios de transporte publico con rutas fijas"/>
    <hyperlink ref="C52" location="'oferta%20tp%20publico'!A32" display="'oferta%20tp%20publico'!A32"/>
    <hyperlink ref="D52" location="'oferta%20tp%20publico'!A32" display="'oferta%20tp%20publico'!A32"/>
    <hyperlink ref="E52" location="'oferta%20tp%20publico'!A32" display="'oferta%20tp%20publico'!A32"/>
    <hyperlink ref="F52" location="'oferta%20tp%20publico'!A32" display="'oferta%20tp%20publico'!A32"/>
    <hyperlink ref="G52" location="'oferta%20tp%20publico'!A32" display="'oferta%20tp%20publico'!A32"/>
    <hyperlink ref="H52" location="'oferta%20tp%20publico'!A32" display="'oferta%20tp%20publico'!A32"/>
    <hyperlink ref="B53" location="'oferta tp publico'!A67" display="19. Capacidad y ocupación de los vehículos de transporte público"/>
    <hyperlink ref="C53" location="'oferta tp publico'!A67" display="'oferta tp publico'!A67"/>
    <hyperlink ref="D53" location="'oferta tp publico'!A67" display="'oferta tp publico'!A67"/>
    <hyperlink ref="E53" location="'oferta tp publico'!A67" display="'oferta tp publico'!A67"/>
    <hyperlink ref="F53" location="'oferta tp publico'!A67" display="'oferta tp publico'!A67"/>
    <hyperlink ref="G53" location="'oferta tp publico'!A67" display="'oferta tp publico'!A67"/>
    <hyperlink ref="H53" location="'oferta tp publico'!A67" display="'oferta tp publico'!A67"/>
    <hyperlink ref="B54" location="'oferta tp publico'!A90" display="20. Trabajadores en transporte público"/>
    <hyperlink ref="C54" location="'oferta tp publico'!A90" display="'oferta tp publico'!A90"/>
    <hyperlink ref="D54" location="'oferta tp publico'!A90" display="'oferta tp publico'!A90"/>
    <hyperlink ref="E54" location="'oferta tp publico'!A90" display="'oferta tp publico'!A90"/>
    <hyperlink ref="F54" location="'oferta tp publico'!A90" display="'oferta tp publico'!A90"/>
    <hyperlink ref="G54" location="'oferta tp publico'!A90" display="'oferta tp publico'!A90"/>
    <hyperlink ref="H54" location="'oferta tp publico'!A90" display="'oferta tp publico'!A90"/>
    <hyperlink ref="B59" location="'tarifas tp publico'!A1" display="21. Tarifas de transporte público"/>
    <hyperlink ref="C59" location="'tarifas tp publico'!A1" display="'tarifas tp publico'!A1"/>
    <hyperlink ref="D59" location="'tarifas tp publico'!A1" display="'tarifas tp publico'!A1"/>
    <hyperlink ref="E59" location="'tarifas tp publico'!A1" display="'tarifas tp publico'!A1"/>
    <hyperlink ref="F59" location="'tarifas tp publico'!A1" display="'tarifas tp publico'!A1"/>
    <hyperlink ref="G59" location="'tarifas tp publico'!A1" display="'tarifas tp publico'!A1"/>
    <hyperlink ref="H59" location="'tarifas tp publico'!A1" display="'tarifas tp publico'!A1"/>
    <hyperlink ref="B60" location="'tarifas tp publico'!A34" display="22. Costos e recaudación"/>
    <hyperlink ref="C60" location="'tarifas tp publico'!A34" display="'tarifas tp publico'!A34"/>
    <hyperlink ref="D60" location="'tarifas tp publico'!A34" display="'tarifas tp publico'!A34"/>
    <hyperlink ref="E60" location="'tarifas tp publico'!A34" display="'tarifas tp publico'!A34"/>
    <hyperlink ref="F60" location="'tarifas tp publico'!A34" display="'tarifas tp publico'!A34"/>
    <hyperlink ref="G60" location="'tarifas tp publico'!A34" display="'tarifas tp publico'!A34"/>
    <hyperlink ref="H60" location="'tarifas tp publico'!A34" display="'tarifas tp publico'!A34"/>
    <hyperlink ref="B65" location="energía!A1" display="23. Eficiencia energetica de cada modo"/>
    <hyperlink ref="C65" location="energía!A1" display="energía!A1"/>
    <hyperlink ref="D65" location="energía!A1" display="energía!A1"/>
    <hyperlink ref="E65" location="energía!A1" display="energía!A1"/>
    <hyperlink ref="F65" location="energía!A1" display="energía!A1"/>
    <hyperlink ref="G65" location="energía!A1" display="energía!A1"/>
    <hyperlink ref="H65" location="energía!A1" display="energía!A1"/>
    <hyperlink ref="B70" location="contaminación!A1" display="24. Emisión de contaminantes por tipo de combustible"/>
    <hyperlink ref="C70" location="contaminación!A1" display="contaminación!A1"/>
    <hyperlink ref="D70" location="contaminación!A1" display="contaminación!A1"/>
    <hyperlink ref="E70" location="contaminación!A1" display="contaminación!A1"/>
    <hyperlink ref="F70" location="contaminación!A1" display="contaminación!A1"/>
    <hyperlink ref="G70" location="contaminación!A1" display="contaminación!A1"/>
    <hyperlink ref="H70" location="contaminación!A1" display="contaminación!A1"/>
    <hyperlink ref="B71" location="contaminación!A25" display="25. Grados de contaminación del aire "/>
    <hyperlink ref="C71" location="contaminación!A25" display="contaminación!A25"/>
    <hyperlink ref="D71" location="contaminación!A25" display="contaminación!A25"/>
    <hyperlink ref="E71" location="contaminación!A25" display="contaminación!A25"/>
    <hyperlink ref="F71" location="contaminación!A25" display="contaminación!A25"/>
    <hyperlink ref="G71" location="contaminación!A25" display="contaminación!A25"/>
    <hyperlink ref="H71" location="contaminación!A25" display="contaminación!A25"/>
    <hyperlink ref="B76" location="accidentes!A1" display="26. Accidentes de tránsito"/>
    <hyperlink ref="C76" location="accidentes!A1" display="accidentes!A1"/>
    <hyperlink ref="D76" location="accidentes!A1" display="accidentes!A1"/>
    <hyperlink ref="E76" location="accidentes!A1" display="accidentes!A1"/>
    <hyperlink ref="F76" location="accidentes!A1" display="accidentes!A1"/>
    <hyperlink ref="G76" location="accidentes!A1" display="accidentes!A1"/>
    <hyperlink ref="H76" location="accidentes!A1" display="accidentes!A1"/>
    <hyperlink ref="B77" location="accidentes!A13" display="27. Muertos y feridos em accidentes"/>
    <hyperlink ref="C77" location="accidentes!A13" display="accidentes!A13"/>
    <hyperlink ref="D77" location="accidentes!A13" display="accidentes!A13"/>
    <hyperlink ref="E77" location="accidentes!A13" display="accidentes!A13"/>
    <hyperlink ref="F77" location="accidentes!A13" display="accidentes!A13"/>
    <hyperlink ref="G77" location="accidentes!A13" display="accidentes!A13"/>
    <hyperlink ref="H77" location="accidentes!A13" display="accidentes!A13"/>
    <hyperlink ref="B78" location="accidentes!A27" display="28. Víctimas por modo de tranporte"/>
    <hyperlink ref="C78" location="accidentes!A27" display="accidentes!A27"/>
    <hyperlink ref="D78" location="accidentes!A27" display="accidentes!A27"/>
    <hyperlink ref="E78" location="accidentes!A27" display="accidentes!A27"/>
    <hyperlink ref="F78" location="accidentes!A27" display="accidentes!A27"/>
    <hyperlink ref="G78" location="accidentes!A27" display="accidentes!A27"/>
    <hyperlink ref="H78" location="accidentes!A27" display="accidentes!A27"/>
    <hyperlink ref="B83" location="'impuestos-costos'!A1" display="29. Impuestos y tasas"/>
    <hyperlink ref="C83" location="'impuestos-costos'!A1" display="'impuestos-costos'!A1"/>
    <hyperlink ref="D83" location="'impuestos-costos'!A1" display="'impuestos-costos'!A1"/>
    <hyperlink ref="E83" location="'impuestos-costos'!A1" display="'impuestos-costos'!A1"/>
    <hyperlink ref="F83" location="'impuestos-costos'!A1" display="'impuestos-costos'!A1"/>
    <hyperlink ref="G83" location="'impuestos-costos'!A1" display="'impuestos-costos'!A1"/>
    <hyperlink ref="H83" location="'impuestos-costos'!A1" display="'impuestos-costos'!A1"/>
    <hyperlink ref="B90" location="patrimonio!A1" display="32. Valor del patrimonio público de vías"/>
    <hyperlink ref="C90" location="patrimonio!A1" display="patrimonio!A1"/>
    <hyperlink ref="D90" location="patrimonio!A1" display="patrimonio!A1"/>
    <hyperlink ref="E90" location="patrimonio!A1" display="patrimonio!A1"/>
    <hyperlink ref="F90" location="patrimonio!A1" display="patrimonio!A1"/>
    <hyperlink ref="G90" location="patrimonio!A1" display="patrimonio!A1"/>
    <hyperlink ref="H90" location="patrimonio!A1" display="patrimonio!A1"/>
    <hyperlink ref="B84" location="'impuestos-costos'!A34" display="30. Costos de energía"/>
    <hyperlink ref="C84" location="'impuestos-costos'!A34" display="'impuestos-costos'!A34"/>
    <hyperlink ref="D84" location="'impuestos-costos'!A34" display="'impuestos-costos'!A34"/>
    <hyperlink ref="E84" location="'impuestos-costos'!A34" display="'impuestos-costos'!A34"/>
    <hyperlink ref="F84" location="'impuestos-costos'!A34" display="'impuestos-costos'!A34"/>
    <hyperlink ref="G84" location="'impuestos-costos'!A34" display="'impuestos-costos'!A34"/>
    <hyperlink ref="H84" location="'impuestos-costos'!A34" display="'impuestos-costos'!A34"/>
    <hyperlink ref="B85" location="'impuestos-costos'!A48" display="31. Costos anuales de utilización de vehículos individuales"/>
    <hyperlink ref="C85" location="'impuestos-costos'!A48" display="'impuestos-costos'!A48"/>
    <hyperlink ref="D85" location="'impuestos-costos'!A48" display="'impuestos-costos'!A48"/>
    <hyperlink ref="E85" location="'impuestos-costos'!A48" display="'impuestos-costos'!A48"/>
    <hyperlink ref="F85" location="'impuestos-costos'!A48" display="'impuestos-costos'!A48"/>
    <hyperlink ref="G85" location="'impuestos-costos'!A48" display="'impuestos-costos'!A48"/>
    <hyperlink ref="H85" location="'impuestos-costos'!A48" display="'impuestos-costos'!A48"/>
    <hyperlink ref="B91" location="patrimonio!A17" display="33. Valor del patrimonio de vehículos de uso público"/>
    <hyperlink ref="C91" location="patrimonio!A17" display="patrimonio!A17"/>
    <hyperlink ref="D91" location="patrimonio!A17" display="patrimonio!A17"/>
    <hyperlink ref="E91" location="patrimonio!A17" display="patrimonio!A17"/>
    <hyperlink ref="F91" location="patrimonio!A17" display="patrimonio!A17"/>
    <hyperlink ref="G91" location="patrimonio!A17" display="patrimonio!A17"/>
    <hyperlink ref="H91" location="patrimonio!A17" display="patrimonio!A17"/>
    <hyperlink ref="B92" location="patrimonio!A47" display="34. Valor del patrimonio de vehículos de uso privado"/>
    <hyperlink ref="C92" location="patrimonio!A47" display="patrimonio!A47"/>
    <hyperlink ref="D92" location="patrimonio!A47" display="patrimonio!A47"/>
    <hyperlink ref="E92" location="patrimonio!A47" display="patrimonio!A47"/>
    <hyperlink ref="F92" location="patrimonio!A47" display="patrimonio!A47"/>
    <hyperlink ref="G92" location="patrimonio!A47" display="patrimonio!A47"/>
    <hyperlink ref="H92" location="patrimonio!A47" display="patrimonio!A47"/>
    <hyperlink ref="H10" location="'datos generales'!A1" display="'datos generales'!A1"/>
    <hyperlink ref="G10" location="'datos generales'!A1" display="'datos generales'!A1"/>
    <hyperlink ref="F10" location="'datos generales'!A1" display="'datos generales'!A1"/>
    <hyperlink ref="E10" location="'datos generales'!A1" display="'datos generales'!A1"/>
    <hyperlink ref="D10" location="'datos generales'!A1" display="'datos generales'!A1"/>
    <hyperlink ref="C10" location="'datos generales'!A1" display="'datos generales'!A1"/>
    <hyperlink ref="B10" location="'datos generales'!A1" display="Tabla especial sobre la área metropolitana y sus municipalidades"/>
    <hyperlink ref="B10:H10" location="'datos generales '!B6" display="Tabla especial sobre la área metropolitana y sus municipalidades"/>
    <hyperlink ref="B15:H15" location="'socioeconómicos '!B18" display="1. Superficie "/>
    <hyperlink ref="B16:H16" location="'socioeconómicos '!B26" display="2. Población"/>
    <hyperlink ref="B17:H17" location="'socioeconómicos '!B34" display="3. Empleos"/>
    <hyperlink ref="B18:H18" location="'socioeconómicos '!B4" display="4. Ingreso promedio y PIB"/>
    <hyperlink ref="B23:H23" location="'infraestructura '!B5" display="5. Sistema vial urbano"/>
    <hyperlink ref="B24:H24" location="'infraestructura '!B37" display="6. Intersecciones con semáforos "/>
    <hyperlink ref="B25:H25" location="'infraestructura '!B48" display="7. Preferencia vial al transporte público en buses"/>
    <hyperlink ref="B26:H26" location="'infraestructura '!B61" display="8. Calles peatonales y ciclorutas"/>
    <hyperlink ref="B31:H31" location="'infraestructura '!B5" display="9. Flota de vehículos"/>
    <hyperlink ref="B43:H43" location="'gestión del tránsito '!B5" display="13. Empleados en la gestión del tránsito"/>
    <hyperlink ref="B44:H44" location="'gestión del tránsito '!B17" display="14. Recursos materiales para la gestión del tránsito"/>
    <hyperlink ref="B45:H45" location="'gestión del tránsito '!B32" display="15. Operaciones especiales de gestión de tránsito"/>
    <hyperlink ref="B46:H46" location="'gestión del tránsito '!B49" display="16. Política de estacionamiento"/>
    <hyperlink ref="B51:H51" location="'oferta tp publico '!B5" display="17. Reglamentación de servicios de transporte público"/>
    <hyperlink ref="B52:H52" location="'gestión del tránsito '!B34" display="18. Oferta de servicios de transporte publico con rutas fijas"/>
    <hyperlink ref="B53:H53" location="'oferta tp publico '!B64" display="19. Capacidad y ocupación de los vehículos de transporte público"/>
    <hyperlink ref="B54:H54" location="'oferta tp publico '!B86" display="20. Trabajadores en transporte público"/>
    <hyperlink ref="B59:H59" location="'tarifas tp publico '!C5" display="21. Tarifas de transporte público"/>
    <hyperlink ref="B60:H60" location="'tarifas tp publico '!C31" display="22. Costos e recaudación"/>
    <hyperlink ref="B65:H65" location="'energía '!B5" display="23. Eficiencia energetica de cada modo"/>
    <hyperlink ref="B70:H70" location="contaminación!C5" display="24. Emisión de contaminantes por tipo de combustible"/>
    <hyperlink ref="B71:H71" location="contaminación!C27" display="25. Grados de contaminación del aire "/>
    <hyperlink ref="B76:H76" location="'lista de datos '!B5" display="26. Accidentes de tránsito"/>
    <hyperlink ref="B77:H77" location="'lista de datos '!B16" display="27. Muertos y heridos en accidentes"/>
    <hyperlink ref="B78:H78" location="'lista de datos '!B30" display="28. Víctimas por modo de tranporte"/>
    <hyperlink ref="B83:H83" location="'impuestos-costos '!B5" display="29. Impuestos y tasas"/>
    <hyperlink ref="B84:H84" location="'impuestos-costos '!B36" display="30. Costos de energía"/>
    <hyperlink ref="B85:H85" location="'impuestos-costos '!B48" display="31. Costos anuales de utilización de vehículos individuales"/>
    <hyperlink ref="B90:H90" location="'patrimonio '!B5" display="32. Valor del patrimonio público de vías"/>
    <hyperlink ref="B91:H91" location="'patrimonio '!B20" display="33. Valor del patrimonio de vehículos de uso público"/>
    <hyperlink ref="B92:H92" location="'patrimonio '!B47" display="34. Valor del patrimonio de vehículos de uso privado"/>
  </hyperlinks>
  <pageMargins left="0.19" right="0.4" top="1.96" bottom="0.98" header="0.49" footer="0.49"/>
  <pageSetup scale="72" fitToHeight="6" pageOrder="overThenDown" orientation="landscape" horizontalDpi="4294967292" verticalDpi="4294967292"/>
  <headerFooter>
    <oddHeader>&amp;L&amp;K000000&amp;G&amp;R&amp;"Roboto Medium,Normal"&amp;11&amp;K155E89Observatorio de Movilidad Urbana</oddHeader>
  </headerFooter>
  <drawing r:id="rId1"/>
  <legacyDrawingHF r:id="rId2"/>
  <extLst>
    <ext xmlns:mx="http://schemas.microsoft.com/office/mac/excel/2008/main" uri="{64002731-A6B0-56B0-2670-7721B7C09600}">
      <mx:PLV Mode="0" OnePage="0" WScale="95"/>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B1:R31"/>
  <sheetViews>
    <sheetView workbookViewId="0"/>
  </sheetViews>
  <sheetFormatPr baseColWidth="10" defaultColWidth="12.83203125" defaultRowHeight="30.75" customHeight="1" x14ac:dyDescent="0"/>
  <cols>
    <col min="1" max="1" width="12.83203125" style="41" customWidth="1"/>
    <col min="2" max="2" width="34.6640625" style="41" customWidth="1"/>
    <col min="3" max="3" width="15.5" style="41" customWidth="1"/>
    <col min="4" max="4" width="19.1640625" style="41" customWidth="1"/>
    <col min="5" max="5" width="21.83203125" style="41" customWidth="1"/>
    <col min="6" max="6" width="18.1640625" style="41" customWidth="1"/>
    <col min="7" max="7" width="25.83203125" style="41" customWidth="1"/>
    <col min="8" max="8" width="21.1640625" style="41" customWidth="1"/>
    <col min="9" max="9" width="21.6640625" style="41" customWidth="1"/>
    <col min="10" max="10" width="4.33203125" style="41" customWidth="1"/>
    <col min="11" max="11" width="12.83203125" style="41"/>
    <col min="12" max="12" width="17" style="41" customWidth="1"/>
    <col min="13" max="13" width="17.5" style="41" customWidth="1"/>
    <col min="14" max="16384" width="12.83203125" style="41"/>
  </cols>
  <sheetData>
    <row r="1" spans="2:18" s="7" customFormat="1" ht="30.75" customHeight="1"/>
    <row r="2" spans="2:18" s="7" customFormat="1" ht="62" customHeight="1">
      <c r="B2" s="6"/>
      <c r="C2" s="6"/>
      <c r="D2" s="6"/>
      <c r="E2" s="6"/>
      <c r="F2" s="6"/>
      <c r="H2" s="413" t="s">
        <v>1165</v>
      </c>
      <c r="I2" s="413"/>
    </row>
    <row r="3" spans="2:18" s="7" customFormat="1" ht="30.75" customHeight="1">
      <c r="B3" s="6"/>
      <c r="C3" s="6"/>
      <c r="D3" s="6"/>
      <c r="E3" s="6"/>
      <c r="J3" s="98"/>
      <c r="K3" s="98"/>
      <c r="L3" s="98"/>
      <c r="M3" s="98"/>
    </row>
    <row r="5" spans="2:18" ht="60" customHeight="1">
      <c r="B5" s="414" t="s">
        <v>531</v>
      </c>
      <c r="C5" s="414"/>
      <c r="D5" s="414"/>
      <c r="E5" s="414"/>
      <c r="F5" s="414"/>
      <c r="G5" s="414"/>
      <c r="H5" s="414"/>
      <c r="I5" s="414"/>
    </row>
    <row r="6" spans="2:18" ht="30.75" customHeight="1">
      <c r="B6" s="99"/>
      <c r="C6" s="99"/>
      <c r="D6" s="99"/>
      <c r="E6" s="99"/>
      <c r="G6" s="99"/>
      <c r="H6" s="99"/>
      <c r="I6" s="99"/>
    </row>
    <row r="7" spans="2:18" ht="30.75" customHeight="1">
      <c r="B7" s="42" t="s">
        <v>534</v>
      </c>
      <c r="C7" s="318"/>
      <c r="D7" s="44"/>
      <c r="E7" s="44"/>
      <c r="F7" s="44"/>
      <c r="G7" s="44"/>
      <c r="H7" s="415" t="s">
        <v>827</v>
      </c>
      <c r="I7" s="415"/>
    </row>
    <row r="8" spans="2:18" ht="30.75" customHeight="1">
      <c r="B8" s="416" t="s">
        <v>828</v>
      </c>
      <c r="C8" s="408" t="s">
        <v>533</v>
      </c>
      <c r="D8" s="408"/>
      <c r="E8" s="408" t="s">
        <v>532</v>
      </c>
      <c r="F8" s="408"/>
      <c r="G8" s="45" t="s">
        <v>535</v>
      </c>
      <c r="H8" s="408" t="s">
        <v>545</v>
      </c>
      <c r="I8" s="408"/>
      <c r="L8" s="408" t="s">
        <v>137</v>
      </c>
      <c r="M8" s="408"/>
    </row>
    <row r="9" spans="2:18" ht="30.75" customHeight="1">
      <c r="B9" s="417"/>
      <c r="C9" s="43" t="s">
        <v>311</v>
      </c>
      <c r="D9" s="43" t="s">
        <v>530</v>
      </c>
      <c r="E9" s="43" t="s">
        <v>311</v>
      </c>
      <c r="F9" s="43" t="s">
        <v>297</v>
      </c>
      <c r="G9" s="46" t="s">
        <v>829</v>
      </c>
      <c r="H9" s="43" t="s">
        <v>311</v>
      </c>
      <c r="I9" s="46" t="s">
        <v>546</v>
      </c>
      <c r="L9" s="45" t="s">
        <v>125</v>
      </c>
      <c r="M9" s="45" t="s">
        <v>138</v>
      </c>
    </row>
    <row r="10" spans="2:18" ht="30.75" customHeight="1">
      <c r="B10" s="47" t="s">
        <v>640</v>
      </c>
      <c r="C10" s="48">
        <v>1776</v>
      </c>
      <c r="D10" s="49">
        <v>477.8</v>
      </c>
      <c r="E10" s="50">
        <v>7050228</v>
      </c>
      <c r="F10" s="50">
        <v>7034485</v>
      </c>
      <c r="G10" s="49">
        <f>15284414/12</f>
        <v>1273701.1666666667</v>
      </c>
      <c r="H10" s="50">
        <v>1057126</v>
      </c>
      <c r="I10" s="50">
        <v>792951</v>
      </c>
      <c r="L10" s="254" t="s">
        <v>139</v>
      </c>
      <c r="M10" s="254" t="s">
        <v>139</v>
      </c>
    </row>
    <row r="11" spans="2:18" ht="30.75" customHeight="1">
      <c r="B11" s="51" t="s">
        <v>641</v>
      </c>
      <c r="C11" s="52">
        <v>49.46</v>
      </c>
      <c r="D11" s="52">
        <v>1.96</v>
      </c>
      <c r="E11" s="53">
        <v>47682</v>
      </c>
      <c r="F11" s="53">
        <v>28871</v>
      </c>
      <c r="G11" s="52"/>
      <c r="H11" s="54">
        <v>0</v>
      </c>
      <c r="I11" s="54">
        <v>0</v>
      </c>
      <c r="L11" s="54">
        <f>+E11/C11</f>
        <v>964.05175899716937</v>
      </c>
      <c r="M11" s="54">
        <f>+F11/D11</f>
        <v>14730.102040816328</v>
      </c>
    </row>
    <row r="12" spans="2:18" ht="30.75" customHeight="1">
      <c r="B12" s="56" t="s">
        <v>642</v>
      </c>
      <c r="C12" s="49">
        <v>73.599999999999994</v>
      </c>
      <c r="D12" s="49">
        <v>4.9800000000000004</v>
      </c>
      <c r="E12" s="57">
        <v>103568</v>
      </c>
      <c r="F12" s="57">
        <v>78812</v>
      </c>
      <c r="G12" s="49"/>
      <c r="H12" s="50">
        <v>85926</v>
      </c>
      <c r="I12" s="50">
        <v>64322</v>
      </c>
      <c r="K12" s="1"/>
      <c r="L12" s="50">
        <f t="shared" ref="L12:M19" si="0">+E12/C12</f>
        <v>1407.1739130434785</v>
      </c>
      <c r="M12" s="50">
        <f t="shared" si="0"/>
        <v>15825.702811244979</v>
      </c>
    </row>
    <row r="13" spans="2:18" ht="30.75" customHeight="1">
      <c r="B13" s="51" t="s">
        <v>643</v>
      </c>
      <c r="C13" s="52">
        <v>53.65</v>
      </c>
      <c r="D13" s="52">
        <v>1.3</v>
      </c>
      <c r="E13" s="53">
        <v>20875</v>
      </c>
      <c r="F13" s="53">
        <v>11519</v>
      </c>
      <c r="G13" s="52"/>
      <c r="H13" s="54">
        <v>11608</v>
      </c>
      <c r="I13" s="54">
        <v>4076</v>
      </c>
      <c r="L13" s="54">
        <f t="shared" si="0"/>
        <v>389.09599254426843</v>
      </c>
      <c r="M13" s="54">
        <f t="shared" si="0"/>
        <v>8860.7692307692305</v>
      </c>
    </row>
    <row r="14" spans="2:18" ht="30.75" customHeight="1">
      <c r="B14" s="56" t="s">
        <v>644</v>
      </c>
      <c r="C14" s="49">
        <v>68.34</v>
      </c>
      <c r="D14" s="49">
        <v>4.2</v>
      </c>
      <c r="E14" s="57">
        <v>64280</v>
      </c>
      <c r="F14" s="57">
        <v>59924</v>
      </c>
      <c r="G14" s="49"/>
      <c r="H14" s="50">
        <v>1</v>
      </c>
      <c r="I14" s="50">
        <v>0</v>
      </c>
      <c r="L14" s="50">
        <f t="shared" si="0"/>
        <v>940.59116183786944</v>
      </c>
      <c r="M14" s="50">
        <f t="shared" si="0"/>
        <v>14267.619047619048</v>
      </c>
    </row>
    <row r="15" spans="2:18" ht="30.75" customHeight="1">
      <c r="B15" s="51" t="s">
        <v>645</v>
      </c>
      <c r="C15" s="52">
        <v>320.22000000000003</v>
      </c>
      <c r="D15" s="52">
        <v>1.1299999999999999</v>
      </c>
      <c r="E15" s="53">
        <v>24577</v>
      </c>
      <c r="F15" s="53">
        <v>10032</v>
      </c>
      <c r="G15" s="52"/>
      <c r="H15" s="54">
        <v>73147</v>
      </c>
      <c r="I15" s="54">
        <v>44663</v>
      </c>
      <c r="L15" s="54">
        <f t="shared" si="0"/>
        <v>76.750359128099419</v>
      </c>
      <c r="M15" s="54">
        <f t="shared" si="0"/>
        <v>8877.8761061946916</v>
      </c>
    </row>
    <row r="16" spans="2:18" ht="30.75" customHeight="1">
      <c r="B16" s="56" t="s">
        <v>646</v>
      </c>
      <c r="C16" s="49">
        <v>101.64</v>
      </c>
      <c r="D16" s="49">
        <v>7.22</v>
      </c>
      <c r="E16" s="57">
        <v>67022</v>
      </c>
      <c r="F16" s="57">
        <v>64025</v>
      </c>
      <c r="G16" s="49"/>
      <c r="H16" s="50">
        <v>98440</v>
      </c>
      <c r="I16" s="50">
        <v>66574</v>
      </c>
      <c r="L16" s="50">
        <f t="shared" si="0"/>
        <v>659.40574576938218</v>
      </c>
      <c r="M16" s="50">
        <f t="shared" si="0"/>
        <v>8867.7285318559552</v>
      </c>
      <c r="O16" s="418"/>
      <c r="P16" s="418"/>
      <c r="Q16" s="418"/>
      <c r="R16"/>
    </row>
    <row r="17" spans="2:14" ht="30.75" customHeight="1">
      <c r="B17" s="51" t="s">
        <v>647</v>
      </c>
      <c r="C17" s="52">
        <v>181.44</v>
      </c>
      <c r="D17" s="52">
        <v>21.42</v>
      </c>
      <c r="E17" s="53">
        <v>423435</v>
      </c>
      <c r="F17" s="53">
        <v>417908</v>
      </c>
      <c r="G17" s="52"/>
      <c r="H17" s="54">
        <v>67908</v>
      </c>
      <c r="I17" s="54">
        <v>41370</v>
      </c>
      <c r="L17" s="54">
        <f t="shared" si="0"/>
        <v>2333.7466931216932</v>
      </c>
      <c r="M17" s="54">
        <f t="shared" si="0"/>
        <v>19510.177404295049</v>
      </c>
    </row>
    <row r="18" spans="2:14" ht="30.75" customHeight="1">
      <c r="B18" s="56" t="s">
        <v>648</v>
      </c>
      <c r="C18" s="49">
        <v>110.77</v>
      </c>
      <c r="D18" s="49">
        <v>3.16</v>
      </c>
      <c r="E18" s="57">
        <v>22290</v>
      </c>
      <c r="F18" s="57">
        <v>13721</v>
      </c>
      <c r="G18" s="49"/>
      <c r="H18" s="50">
        <v>0</v>
      </c>
      <c r="I18" s="50">
        <v>0</v>
      </c>
      <c r="L18" s="50">
        <f t="shared" si="0"/>
        <v>201.22776925160244</v>
      </c>
      <c r="M18" s="50">
        <f t="shared" si="0"/>
        <v>4342.0886075949365</v>
      </c>
    </row>
    <row r="19" spans="2:14" ht="30.75" customHeight="1">
      <c r="B19" s="364" t="s">
        <v>311</v>
      </c>
      <c r="C19" s="365">
        <f>SUM(C10:C18)</f>
        <v>2735.12</v>
      </c>
      <c r="D19" s="365">
        <v>2440</v>
      </c>
      <c r="E19" s="365">
        <f>SUM(E10:E18)</f>
        <v>7823957</v>
      </c>
      <c r="F19" s="365">
        <f>SUM(F10:F18)</f>
        <v>7719297</v>
      </c>
      <c r="G19" s="244">
        <f>SUM(G10:G18)</f>
        <v>1273701.1666666667</v>
      </c>
      <c r="H19" s="365">
        <f>SUM(H10:H18)</f>
        <v>1394156</v>
      </c>
      <c r="I19" s="365">
        <f>SUM(I10:I18)</f>
        <v>1013956</v>
      </c>
      <c r="L19" s="54">
        <f t="shared" si="0"/>
        <v>2860.5534674895434</v>
      </c>
      <c r="M19" s="54">
        <f t="shared" si="0"/>
        <v>3163.6463114754097</v>
      </c>
    </row>
    <row r="20" spans="2:14" ht="30.75" customHeight="1">
      <c r="K20" s="76" t="s">
        <v>125</v>
      </c>
      <c r="L20" s="59">
        <f>+F19/D19</f>
        <v>3163.6463114754097</v>
      </c>
      <c r="M20" s="59">
        <f>+E19/C19</f>
        <v>2860.5534674895434</v>
      </c>
    </row>
    <row r="21" spans="2:14" ht="25" customHeight="1">
      <c r="B21" s="409" t="s">
        <v>844</v>
      </c>
      <c r="C21" s="409"/>
      <c r="D21" s="409"/>
      <c r="E21" s="409"/>
      <c r="F21" s="409"/>
      <c r="G21" s="409"/>
      <c r="H21" s="409"/>
      <c r="I21" s="409"/>
    </row>
    <row r="22" spans="2:14" ht="25" customHeight="1">
      <c r="B22" s="410" t="s">
        <v>846</v>
      </c>
      <c r="C22" s="409"/>
      <c r="D22" s="409"/>
      <c r="E22" s="409"/>
      <c r="F22" s="409"/>
      <c r="G22" s="409"/>
      <c r="H22" s="409"/>
      <c r="I22" s="409"/>
      <c r="J22" s="58"/>
    </row>
    <row r="23" spans="2:14" ht="25" customHeight="1">
      <c r="B23" s="411" t="s">
        <v>845</v>
      </c>
      <c r="C23" s="412"/>
      <c r="D23" s="412"/>
      <c r="E23" s="412"/>
      <c r="F23" s="412"/>
      <c r="G23" s="412"/>
      <c r="H23" s="412"/>
      <c r="I23" s="412"/>
    </row>
    <row r="24" spans="2:14" ht="24.75" customHeight="1">
      <c r="B24" s="283"/>
      <c r="C24" s="284"/>
      <c r="D24" s="284"/>
      <c r="E24" s="284"/>
      <c r="F24" s="284"/>
      <c r="G24" s="284"/>
      <c r="H24" s="284"/>
      <c r="I24" s="284"/>
    </row>
    <row r="25" spans="2:14" ht="30.75" customHeight="1">
      <c r="B25" s="423" t="s">
        <v>59</v>
      </c>
      <c r="C25" s="423"/>
      <c r="D25" s="423"/>
      <c r="E25" s="423"/>
      <c r="F25" s="423"/>
      <c r="G25" s="423"/>
      <c r="H25" s="423"/>
      <c r="I25" s="423"/>
    </row>
    <row r="26" spans="2:14" s="420" customFormat="1" ht="30.75" customHeight="1"/>
    <row r="27" spans="2:14" ht="139.5" customHeight="1">
      <c r="B27" s="419" t="s">
        <v>847</v>
      </c>
      <c r="C27" s="419"/>
      <c r="D27" s="419"/>
      <c r="E27" s="419"/>
      <c r="F27" s="419"/>
      <c r="G27" s="419"/>
      <c r="H27" s="419"/>
      <c r="I27" s="419"/>
    </row>
    <row r="28" spans="2:14" s="281" customFormat="1" ht="30.75" customHeight="1">
      <c r="B28" s="278"/>
      <c r="C28" s="279"/>
      <c r="D28" s="278"/>
      <c r="E28" s="278"/>
      <c r="F28" s="280"/>
      <c r="G28" s="280"/>
    </row>
    <row r="29" spans="2:14" s="281" customFormat="1" ht="30.75" customHeight="1">
      <c r="B29" s="422" t="s">
        <v>1114</v>
      </c>
      <c r="C29" s="422"/>
      <c r="H29" s="366"/>
      <c r="I29" s="343" t="s">
        <v>1155</v>
      </c>
      <c r="J29" s="366"/>
      <c r="K29" s="366"/>
      <c r="L29" s="366"/>
      <c r="M29" s="366"/>
      <c r="N29" s="366"/>
    </row>
    <row r="30" spans="2:14" s="281" customFormat="1" ht="30.75" customHeight="1">
      <c r="B30" s="282"/>
    </row>
    <row r="31" spans="2:14" s="281" customFormat="1" ht="50" customHeight="1">
      <c r="B31" s="421" t="s">
        <v>830</v>
      </c>
      <c r="C31" s="421"/>
      <c r="D31" s="421"/>
      <c r="E31" s="421"/>
      <c r="F31" s="421"/>
      <c r="G31" s="421"/>
      <c r="H31" s="421"/>
      <c r="I31" s="421"/>
    </row>
  </sheetData>
  <mergeCells count="17">
    <mergeCell ref="O16:Q16"/>
    <mergeCell ref="B27:I27"/>
    <mergeCell ref="A26:XFD26"/>
    <mergeCell ref="B31:I31"/>
    <mergeCell ref="B29:C29"/>
    <mergeCell ref="B25:I25"/>
    <mergeCell ref="L8:M8"/>
    <mergeCell ref="B21:I21"/>
    <mergeCell ref="B22:I22"/>
    <mergeCell ref="B23:I23"/>
    <mergeCell ref="H2:I2"/>
    <mergeCell ref="B5:I5"/>
    <mergeCell ref="H7:I7"/>
    <mergeCell ref="B8:B9"/>
    <mergeCell ref="C8:D8"/>
    <mergeCell ref="E8:F8"/>
    <mergeCell ref="H8:I8"/>
  </mergeCells>
  <phoneticPr fontId="75" type="noConversion"/>
  <hyperlinks>
    <hyperlink ref="B31" location="'lista de datos'!A1" display="Volver al índice"/>
    <hyperlink ref="I29" location="'oferta tp publico'!A1" display="Siguiente   "/>
    <hyperlink ref="B31:G31" location="'lista de datos '!A1" display="Volver al índice"/>
    <hyperlink ref="B29" location="'datos generales'!A1" display=" Atrás "/>
    <hyperlink ref="C29" location="'datos generales'!A1" display="'datos generales'!A1"/>
    <hyperlink ref="B29:C29" location="'lista de datos '!A1" display="  Atrás "/>
    <hyperlink ref="I29" location="'socioeconómicos '!A1" display="Siguiente   "/>
  </hyperlinks>
  <pageMargins left="0.19" right="0.4" top="1.96" bottom="0.98" header="0.49" footer="0.49"/>
  <pageSetup scale="46" pageOrder="overThenDown" orientation="landscape" horizontalDpi="4294967292" verticalDpi="4294967292"/>
  <headerFooter>
    <oddHeader>&amp;L&amp;K000000&amp;G&amp;R&amp;"Roboto Medium,Normal"&amp;11&amp;K155E89Observatorio de Movilidad Urbana</oddHeader>
  </headerFooter>
  <drawing r:id="rId1"/>
  <legacyDrawing r:id="rId2"/>
  <legacyDrawingHF r:id="rId3"/>
  <extLst>
    <ext xmlns:mx="http://schemas.microsoft.com/office/mac/excel/2008/main" uri="{64002731-A6B0-56B0-2670-7721B7C09600}">
      <mx:PLV Mode="0" OnePage="0" WScale="7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76"/>
  <sheetViews>
    <sheetView workbookViewId="0"/>
  </sheetViews>
  <sheetFormatPr baseColWidth="10" defaultColWidth="12.83203125" defaultRowHeight="30.75" customHeight="1" x14ac:dyDescent="0"/>
  <cols>
    <col min="1" max="2" width="12.83203125" style="59" customWidth="1"/>
    <col min="3" max="3" width="35.83203125" style="59" customWidth="1"/>
    <col min="4" max="4" width="20.83203125" style="59" customWidth="1"/>
    <col min="5" max="5" width="21.5" style="59" customWidth="1"/>
    <col min="6" max="6" width="19" style="59" customWidth="1"/>
    <col min="7" max="7" width="22.33203125" style="59" customWidth="1"/>
    <col min="8" max="8" width="38.1640625" style="59" customWidth="1"/>
    <col min="9" max="16384" width="12.83203125" style="59"/>
  </cols>
  <sheetData>
    <row r="1" spans="1:11" s="7" customFormat="1" ht="30.75" customHeight="1"/>
    <row r="2" spans="1:11" s="7" customFormat="1" ht="62" customHeight="1">
      <c r="B2" s="6"/>
      <c r="C2" s="6"/>
      <c r="D2" s="6"/>
      <c r="E2" s="6"/>
      <c r="G2" s="362"/>
      <c r="H2" s="287" t="s">
        <v>1165</v>
      </c>
    </row>
    <row r="3" spans="1:11" s="7" customFormat="1" ht="30.75" customHeight="1">
      <c r="B3" s="6"/>
      <c r="C3" s="6"/>
      <c r="D3" s="6"/>
      <c r="E3" s="6"/>
      <c r="I3" s="8"/>
      <c r="J3" s="8"/>
      <c r="K3" s="8"/>
    </row>
    <row r="4" spans="1:11" ht="25.5" customHeight="1"/>
    <row r="5" spans="1:11" ht="30.75" customHeight="1">
      <c r="B5" s="60"/>
      <c r="C5" s="61"/>
      <c r="D5" s="62"/>
      <c r="E5" s="62"/>
      <c r="F5" s="63"/>
      <c r="G5" s="60"/>
      <c r="H5" s="60"/>
    </row>
    <row r="6" spans="1:11" s="64" customFormat="1" ht="30.75" customHeight="1">
      <c r="B6" s="431" t="s">
        <v>547</v>
      </c>
      <c r="C6" s="431"/>
      <c r="D6" s="431"/>
      <c r="E6" s="431"/>
      <c r="F6" s="431"/>
      <c r="G6" s="431"/>
      <c r="H6" s="431"/>
    </row>
    <row r="7" spans="1:11" ht="86" customHeight="1">
      <c r="B7" s="432" t="s">
        <v>831</v>
      </c>
      <c r="C7" s="432"/>
      <c r="D7" s="432"/>
      <c r="E7" s="432"/>
      <c r="F7" s="432"/>
      <c r="G7" s="432"/>
      <c r="H7" s="65"/>
    </row>
    <row r="8" spans="1:11" ht="99.75" customHeight="1">
      <c r="B8" s="433" t="s">
        <v>832</v>
      </c>
      <c r="C8" s="433"/>
      <c r="D8" s="433"/>
      <c r="E8" s="433"/>
      <c r="F8" s="433"/>
      <c r="G8" s="433"/>
      <c r="H8" s="66"/>
    </row>
    <row r="9" spans="1:11" ht="30.75" customHeight="1">
      <c r="B9" s="63"/>
      <c r="C9" s="63"/>
      <c r="D9" s="63"/>
      <c r="E9" s="63"/>
      <c r="F9" s="63"/>
      <c r="G9" s="67"/>
      <c r="H9" s="63"/>
    </row>
    <row r="10" spans="1:11" ht="30.75" customHeight="1">
      <c r="B10" s="68"/>
      <c r="C10" s="68"/>
      <c r="D10" s="68"/>
      <c r="E10" s="68"/>
      <c r="F10" s="68"/>
      <c r="G10" s="68"/>
      <c r="H10" s="69"/>
    </row>
    <row r="11" spans="1:11" ht="30.75" customHeight="1">
      <c r="B11" s="434" t="s">
        <v>538</v>
      </c>
      <c r="C11" s="434"/>
      <c r="D11" s="434"/>
      <c r="E11" s="434"/>
      <c r="F11" s="434"/>
      <c r="G11" s="434"/>
      <c r="H11" s="434"/>
    </row>
    <row r="12" spans="1:11" ht="30.75" customHeight="1">
      <c r="B12" s="70"/>
      <c r="C12" s="70"/>
      <c r="D12" s="70"/>
      <c r="E12" s="70"/>
      <c r="F12" s="70"/>
      <c r="G12" s="70"/>
      <c r="H12" s="70"/>
    </row>
    <row r="13" spans="1:11" ht="30.75" customHeight="1">
      <c r="C13" s="71" t="s">
        <v>537</v>
      </c>
      <c r="D13" s="43" t="s">
        <v>640</v>
      </c>
      <c r="E13" s="72"/>
      <c r="F13" s="72"/>
      <c r="G13" s="72"/>
      <c r="H13" s="69"/>
    </row>
    <row r="14" spans="1:11" ht="30.75" customHeight="1">
      <c r="C14" s="71" t="s">
        <v>529</v>
      </c>
      <c r="D14" s="73" t="s">
        <v>860</v>
      </c>
      <c r="E14" s="72"/>
      <c r="F14" s="72"/>
      <c r="G14" s="72"/>
      <c r="H14" s="69"/>
    </row>
    <row r="15" spans="1:11" ht="30.75" customHeight="1">
      <c r="C15" s="89"/>
      <c r="D15" s="101"/>
      <c r="E15" s="72"/>
      <c r="F15" s="72"/>
      <c r="G15" s="72"/>
      <c r="H15" s="69"/>
    </row>
    <row r="16" spans="1:11" ht="30.75" customHeight="1">
      <c r="A16" s="103"/>
      <c r="B16" s="429" t="s">
        <v>851</v>
      </c>
      <c r="C16" s="429"/>
      <c r="D16" s="429"/>
      <c r="E16" s="429"/>
      <c r="F16" s="429"/>
      <c r="G16" s="429"/>
      <c r="H16" s="429"/>
    </row>
    <row r="17" spans="2:8" ht="30.75" customHeight="1">
      <c r="D17" s="69"/>
      <c r="E17" s="74"/>
      <c r="F17" s="69"/>
      <c r="G17" s="69"/>
      <c r="H17" s="69"/>
    </row>
    <row r="18" spans="2:8" ht="51" customHeight="1">
      <c r="B18" s="430" t="s">
        <v>833</v>
      </c>
      <c r="C18" s="430"/>
      <c r="D18" s="430"/>
      <c r="E18" s="430"/>
      <c r="F18" s="430"/>
      <c r="G18" s="430"/>
      <c r="H18" s="430"/>
    </row>
    <row r="19" spans="2:8" ht="30.75" customHeight="1">
      <c r="C19" s="75"/>
      <c r="E19" s="69"/>
      <c r="F19" s="69"/>
    </row>
    <row r="20" spans="2:8" ht="30.75" customHeight="1">
      <c r="C20" s="75"/>
      <c r="D20" s="76" t="s">
        <v>590</v>
      </c>
      <c r="E20" s="69"/>
      <c r="F20" s="69"/>
    </row>
    <row r="21" spans="2:8" ht="39.75" customHeight="1">
      <c r="C21" s="45" t="s">
        <v>596</v>
      </c>
      <c r="D21" s="77" t="s">
        <v>288</v>
      </c>
      <c r="E21" s="69"/>
      <c r="F21" s="69"/>
    </row>
    <row r="22" spans="2:8" ht="30.75" customHeight="1">
      <c r="C22" s="78" t="s">
        <v>311</v>
      </c>
      <c r="D22" s="79"/>
      <c r="E22" s="69"/>
      <c r="F22" s="69"/>
    </row>
    <row r="23" spans="2:8" ht="30.75" customHeight="1">
      <c r="C23" s="80" t="s">
        <v>602</v>
      </c>
      <c r="D23" s="81"/>
      <c r="E23" s="69"/>
      <c r="F23" s="69"/>
    </row>
    <row r="24" spans="2:8" ht="30.75" customHeight="1">
      <c r="C24" s="71" t="s">
        <v>603</v>
      </c>
      <c r="D24" s="81"/>
      <c r="E24" s="69"/>
      <c r="F24" s="69"/>
    </row>
    <row r="25" spans="2:8" ht="30.75" customHeight="1">
      <c r="C25" s="89"/>
      <c r="D25" s="228"/>
      <c r="E25" s="69"/>
      <c r="F25" s="69"/>
    </row>
    <row r="26" spans="2:8" ht="26" customHeight="1">
      <c r="B26" s="429" t="s">
        <v>850</v>
      </c>
      <c r="C26" s="429"/>
      <c r="D26" s="429"/>
      <c r="E26" s="429"/>
      <c r="F26" s="429"/>
      <c r="G26" s="429"/>
      <c r="H26" s="429"/>
    </row>
    <row r="27" spans="2:8" ht="30.75" customHeight="1">
      <c r="B27" s="295"/>
      <c r="C27" s="295"/>
      <c r="D27" s="295"/>
      <c r="E27" s="295"/>
      <c r="F27" s="295"/>
      <c r="G27" s="295"/>
      <c r="H27" s="295"/>
    </row>
    <row r="28" spans="2:8" ht="51" customHeight="1">
      <c r="B28" s="430" t="s">
        <v>834</v>
      </c>
      <c r="C28" s="430"/>
      <c r="D28" s="430"/>
      <c r="E28" s="430"/>
      <c r="F28" s="430"/>
      <c r="G28" s="430"/>
      <c r="H28" s="430"/>
    </row>
    <row r="29" spans="2:8" ht="30.75" customHeight="1">
      <c r="C29" s="83"/>
    </row>
    <row r="30" spans="2:8" ht="30.75" customHeight="1">
      <c r="C30" s="83"/>
      <c r="D30" s="76" t="s">
        <v>590</v>
      </c>
    </row>
    <row r="31" spans="2:8" ht="50" customHeight="1">
      <c r="C31" s="45" t="s">
        <v>295</v>
      </c>
      <c r="D31" s="45" t="s">
        <v>296</v>
      </c>
      <c r="E31" s="69"/>
      <c r="F31" s="69"/>
      <c r="G31" s="69"/>
      <c r="H31" s="69"/>
    </row>
    <row r="32" spans="2:8" ht="30.75" customHeight="1">
      <c r="C32" s="78" t="s">
        <v>311</v>
      </c>
      <c r="D32" s="84"/>
      <c r="E32" s="69"/>
      <c r="F32" s="69"/>
      <c r="G32" s="69"/>
      <c r="H32" s="69"/>
    </row>
    <row r="33" spans="2:8" ht="30.75" customHeight="1">
      <c r="C33" s="80" t="s">
        <v>297</v>
      </c>
      <c r="D33" s="85"/>
      <c r="E33" s="69"/>
      <c r="F33" s="69"/>
      <c r="G33" s="69"/>
      <c r="H33" s="69"/>
    </row>
    <row r="34" spans="2:8" ht="30.75" customHeight="1">
      <c r="C34" s="80" t="s">
        <v>298</v>
      </c>
      <c r="D34" s="85"/>
      <c r="E34" s="69"/>
      <c r="F34" s="69"/>
      <c r="G34" s="69"/>
      <c r="H34" s="69"/>
    </row>
    <row r="35" spans="2:8" ht="30.75" customHeight="1">
      <c r="C35" s="112"/>
      <c r="D35" s="119"/>
      <c r="E35" s="69"/>
      <c r="F35" s="69"/>
      <c r="G35" s="69"/>
      <c r="H35" s="69"/>
    </row>
    <row r="36" spans="2:8" ht="25" customHeight="1">
      <c r="B36" s="412" t="s">
        <v>852</v>
      </c>
      <c r="C36" s="412"/>
      <c r="D36" s="412"/>
      <c r="E36" s="412"/>
      <c r="F36" s="412"/>
      <c r="G36" s="412"/>
      <c r="H36" s="412"/>
    </row>
    <row r="37" spans="2:8" ht="30.75" customHeight="1">
      <c r="B37" s="297"/>
      <c r="C37" s="297"/>
      <c r="D37" s="297"/>
      <c r="E37" s="297"/>
      <c r="F37" s="297"/>
      <c r="G37" s="297"/>
      <c r="H37" s="297"/>
    </row>
    <row r="38" spans="2:8" ht="51" customHeight="1">
      <c r="B38" s="430" t="s">
        <v>835</v>
      </c>
      <c r="C38" s="430"/>
      <c r="D38" s="430"/>
      <c r="E38" s="430"/>
      <c r="F38" s="430"/>
      <c r="G38" s="430"/>
      <c r="H38" s="430"/>
    </row>
    <row r="39" spans="2:8" ht="30.75" customHeight="1">
      <c r="C39" s="69"/>
    </row>
    <row r="40" spans="2:8" ht="30.75" customHeight="1">
      <c r="C40" s="69"/>
      <c r="D40" s="76" t="s">
        <v>590</v>
      </c>
    </row>
    <row r="41" spans="2:8" ht="50" customHeight="1">
      <c r="C41" s="45" t="s">
        <v>299</v>
      </c>
      <c r="D41" s="45" t="s">
        <v>300</v>
      </c>
      <c r="E41" s="69"/>
      <c r="F41" s="69"/>
      <c r="G41" s="69"/>
      <c r="H41" s="69"/>
    </row>
    <row r="42" spans="2:8" ht="30.75" customHeight="1">
      <c r="C42" s="80" t="s">
        <v>301</v>
      </c>
      <c r="D42" s="46"/>
      <c r="E42" s="69"/>
      <c r="F42" s="69"/>
      <c r="G42" s="69"/>
      <c r="H42" s="69"/>
    </row>
    <row r="43" spans="2:8" ht="30.75" customHeight="1">
      <c r="C43" s="80" t="s">
        <v>1110</v>
      </c>
      <c r="D43" s="86">
        <f>20000+12000</f>
        <v>32000</v>
      </c>
      <c r="E43" s="69"/>
      <c r="F43" s="69"/>
      <c r="G43" s="69"/>
      <c r="H43" s="69"/>
    </row>
    <row r="44" spans="2:8" ht="30.75" customHeight="1">
      <c r="C44" s="80" t="s">
        <v>1111</v>
      </c>
      <c r="D44" s="86">
        <v>591000</v>
      </c>
      <c r="E44" s="69"/>
      <c r="F44" s="69"/>
      <c r="G44" s="69"/>
      <c r="H44" s="69"/>
    </row>
    <row r="45" spans="2:8" ht="30.75" customHeight="1">
      <c r="C45" s="80" t="s">
        <v>1112</v>
      </c>
      <c r="D45" s="86">
        <f>12000+180000+828000+321000+95000+370000+862000</f>
        <v>2668000</v>
      </c>
      <c r="E45" s="69"/>
      <c r="F45" s="69"/>
      <c r="G45" s="69"/>
      <c r="H45" s="69"/>
    </row>
    <row r="46" spans="2:8" ht="30.75" customHeight="1">
      <c r="C46" s="80" t="s">
        <v>1113</v>
      </c>
      <c r="D46" s="86">
        <v>2000</v>
      </c>
      <c r="E46" s="69"/>
      <c r="F46" s="69"/>
      <c r="G46" s="69"/>
      <c r="H46" s="69"/>
    </row>
    <row r="47" spans="2:8" ht="30.75" customHeight="1">
      <c r="C47" s="78" t="s">
        <v>836</v>
      </c>
      <c r="D47" s="86">
        <f>SUM(D43:D46)</f>
        <v>3293000</v>
      </c>
      <c r="E47" s="69"/>
      <c r="F47" s="69"/>
      <c r="G47" s="69"/>
      <c r="H47" s="69"/>
    </row>
    <row r="48" spans="2:8" ht="30.75" customHeight="1">
      <c r="C48" s="80" t="s">
        <v>837</v>
      </c>
      <c r="D48" s="86" t="s">
        <v>649</v>
      </c>
      <c r="E48" s="69"/>
      <c r="F48" s="69"/>
      <c r="G48" s="69"/>
      <c r="H48" s="69"/>
    </row>
    <row r="49" spans="2:8" ht="30.75" customHeight="1">
      <c r="C49" s="88" t="s">
        <v>417</v>
      </c>
      <c r="D49" s="86">
        <f>D47</f>
        <v>3293000</v>
      </c>
      <c r="E49" s="69"/>
      <c r="F49" s="69"/>
      <c r="G49" s="69"/>
      <c r="H49" s="69"/>
    </row>
    <row r="50" spans="2:8" ht="30.75" customHeight="1">
      <c r="C50" s="424"/>
      <c r="D50" s="424"/>
      <c r="E50" s="424"/>
      <c r="F50" s="424"/>
      <c r="G50" s="424"/>
      <c r="H50" s="424"/>
    </row>
    <row r="51" spans="2:8" ht="25" customHeight="1">
      <c r="B51" s="424" t="s">
        <v>849</v>
      </c>
      <c r="C51" s="424"/>
      <c r="D51" s="424"/>
      <c r="E51" s="424"/>
      <c r="F51" s="424"/>
      <c r="G51" s="424"/>
      <c r="H51" s="424"/>
    </row>
    <row r="52" spans="2:8" ht="30.75" customHeight="1">
      <c r="C52" s="90"/>
      <c r="D52" s="82"/>
      <c r="E52" s="69"/>
      <c r="F52" s="69"/>
      <c r="G52" s="69"/>
      <c r="H52" s="69"/>
    </row>
    <row r="53" spans="2:8" ht="51" customHeight="1">
      <c r="B53" s="430" t="s">
        <v>838</v>
      </c>
      <c r="C53" s="430"/>
      <c r="D53" s="430"/>
      <c r="E53" s="430"/>
      <c r="F53" s="430"/>
      <c r="G53" s="430"/>
      <c r="H53" s="430"/>
    </row>
    <row r="54" spans="2:8" ht="30.75" customHeight="1">
      <c r="B54" s="91"/>
      <c r="C54" s="69"/>
      <c r="E54" s="92"/>
      <c r="F54" s="69"/>
      <c r="G54" s="69"/>
      <c r="H54" s="69"/>
    </row>
    <row r="55" spans="2:8" ht="30.75" customHeight="1">
      <c r="B55" s="91"/>
      <c r="C55" s="69"/>
      <c r="D55" s="76" t="s">
        <v>590</v>
      </c>
      <c r="E55" s="92"/>
      <c r="F55" s="69"/>
      <c r="G55" s="69"/>
      <c r="H55" s="69"/>
    </row>
    <row r="56" spans="2:8" ht="30.75" customHeight="1">
      <c r="C56" s="71" t="s">
        <v>839</v>
      </c>
      <c r="D56" s="93">
        <v>484500</v>
      </c>
      <c r="E56" s="69"/>
      <c r="F56" s="69"/>
      <c r="G56" s="69"/>
      <c r="H56" s="69"/>
    </row>
    <row r="57" spans="2:8" ht="30.75" customHeight="1">
      <c r="D57" s="82"/>
      <c r="E57" s="69"/>
      <c r="F57" s="69"/>
      <c r="G57" s="69"/>
      <c r="H57" s="69"/>
    </row>
    <row r="58" spans="2:8" ht="51" customHeight="1">
      <c r="C58" s="94" t="s">
        <v>396</v>
      </c>
      <c r="D58" s="94" t="s">
        <v>536</v>
      </c>
      <c r="E58" s="94" t="s">
        <v>840</v>
      </c>
      <c r="F58" s="94" t="s">
        <v>1154</v>
      </c>
      <c r="G58" s="94" t="s">
        <v>528</v>
      </c>
      <c r="H58" s="69"/>
    </row>
    <row r="59" spans="2:8" ht="30.75" customHeight="1">
      <c r="B59" s="69"/>
      <c r="C59" s="71" t="s">
        <v>841</v>
      </c>
      <c r="D59" s="93">
        <f>15284414/D56/12</f>
        <v>2.6288981768145856</v>
      </c>
      <c r="E59" s="93">
        <f>15284414/12</f>
        <v>1273701.1666666667</v>
      </c>
      <c r="F59" s="93"/>
      <c r="G59" s="93"/>
      <c r="H59" s="69"/>
    </row>
    <row r="60" spans="2:8" ht="30.75" customHeight="1">
      <c r="C60" s="71" t="s">
        <v>385</v>
      </c>
      <c r="D60" s="93"/>
      <c r="E60" s="93"/>
      <c r="F60" s="93"/>
      <c r="G60" s="93"/>
      <c r="H60" s="69"/>
    </row>
    <row r="61" spans="2:8" ht="30.75" customHeight="1">
      <c r="C61" s="71" t="s">
        <v>842</v>
      </c>
      <c r="D61" s="93"/>
      <c r="E61" s="93"/>
      <c r="F61" s="93">
        <v>107758065</v>
      </c>
      <c r="G61" s="93"/>
      <c r="H61" s="69"/>
    </row>
    <row r="62" spans="2:8" ht="30.75" customHeight="1">
      <c r="C62" s="71" t="s">
        <v>843</v>
      </c>
      <c r="D62" s="93"/>
      <c r="E62" s="93"/>
      <c r="F62" s="93"/>
      <c r="G62" s="93">
        <v>2078.35</v>
      </c>
      <c r="H62" s="69"/>
    </row>
    <row r="63" spans="2:8" ht="30.75" customHeight="1">
      <c r="D63" s="96"/>
    </row>
    <row r="64" spans="2:8" ht="25" customHeight="1">
      <c r="B64" s="428" t="s">
        <v>854</v>
      </c>
      <c r="C64" s="428"/>
      <c r="D64" s="428"/>
      <c r="E64" s="428"/>
      <c r="F64" s="428"/>
      <c r="G64" s="428"/>
      <c r="H64" s="428"/>
    </row>
    <row r="65" spans="1:8" ht="25" customHeight="1">
      <c r="B65" s="428" t="s">
        <v>853</v>
      </c>
      <c r="C65" s="428"/>
      <c r="D65" s="428"/>
      <c r="E65" s="428"/>
      <c r="F65" s="428"/>
      <c r="G65" s="428"/>
      <c r="H65" s="428"/>
    </row>
    <row r="66" spans="1:8" ht="25" customHeight="1">
      <c r="B66" s="428" t="s">
        <v>855</v>
      </c>
      <c r="C66" s="428"/>
      <c r="D66" s="428"/>
      <c r="E66" s="428"/>
      <c r="F66" s="428"/>
      <c r="G66" s="428"/>
      <c r="H66" s="428"/>
    </row>
    <row r="67" spans="1:8" ht="25" customHeight="1">
      <c r="B67" s="428" t="s">
        <v>856</v>
      </c>
      <c r="C67" s="428"/>
      <c r="D67" s="428"/>
      <c r="E67" s="428"/>
      <c r="F67" s="428"/>
      <c r="G67" s="428"/>
      <c r="H67" s="428"/>
    </row>
    <row r="68" spans="1:8" ht="25" customHeight="1">
      <c r="B68" s="428" t="s">
        <v>857</v>
      </c>
      <c r="C68" s="428"/>
      <c r="D68" s="428"/>
      <c r="E68" s="428"/>
      <c r="F68" s="428"/>
      <c r="G68" s="428"/>
      <c r="H68" s="428"/>
    </row>
    <row r="69" spans="1:8" ht="25" customHeight="1">
      <c r="B69" s="428" t="s">
        <v>858</v>
      </c>
      <c r="C69" s="428"/>
      <c r="D69" s="428"/>
      <c r="E69" s="428"/>
      <c r="F69" s="428"/>
      <c r="G69" s="428"/>
      <c r="H69" s="428"/>
    </row>
    <row r="70" spans="1:8" ht="30.75" customHeight="1">
      <c r="B70" s="359"/>
      <c r="C70" s="359"/>
      <c r="D70" s="359"/>
      <c r="E70" s="359"/>
      <c r="F70" s="359"/>
      <c r="G70" s="359"/>
      <c r="H70" s="359"/>
    </row>
    <row r="71" spans="1:8" ht="39" customHeight="1">
      <c r="B71" s="359"/>
      <c r="C71" s="359" t="s">
        <v>140</v>
      </c>
      <c r="D71" s="426" t="s">
        <v>859</v>
      </c>
      <c r="E71" s="426"/>
      <c r="F71" s="359"/>
      <c r="G71" s="361">
        <f>E59/D56</f>
        <v>2.6288981768145856</v>
      </c>
      <c r="H71" s="360" t="s">
        <v>861</v>
      </c>
    </row>
    <row r="72" spans="1:8" ht="51" customHeight="1">
      <c r="B72" s="359"/>
      <c r="C72" s="359"/>
      <c r="D72" s="427" t="s">
        <v>135</v>
      </c>
      <c r="E72" s="427"/>
      <c r="F72" s="359"/>
      <c r="G72" s="359"/>
      <c r="H72" s="359"/>
    </row>
    <row r="73" spans="1:8" ht="30" customHeight="1">
      <c r="A73" s="2"/>
    </row>
    <row r="74" spans="1:8" ht="30.75" customHeight="1">
      <c r="B74" s="425" t="s">
        <v>1114</v>
      </c>
      <c r="C74" s="425"/>
      <c r="D74" s="41"/>
      <c r="E74" s="41"/>
      <c r="F74" s="41"/>
      <c r="H74" s="363" t="s">
        <v>1153</v>
      </c>
    </row>
    <row r="75" spans="1:8" ht="30.75" customHeight="1">
      <c r="B75" s="41"/>
      <c r="C75" s="41"/>
      <c r="D75" s="41"/>
      <c r="E75" s="41"/>
      <c r="F75" s="41"/>
      <c r="G75" s="41"/>
      <c r="H75" s="41"/>
    </row>
    <row r="76" spans="1:8" ht="50" customHeight="1">
      <c r="B76" s="421" t="s">
        <v>830</v>
      </c>
      <c r="C76" s="421"/>
      <c r="D76" s="421"/>
      <c r="E76" s="421"/>
      <c r="F76" s="421"/>
      <c r="G76" s="421"/>
      <c r="H76" s="421"/>
    </row>
  </sheetData>
  <mergeCells count="23">
    <mergeCell ref="B16:H16"/>
    <mergeCell ref="B53:H53"/>
    <mergeCell ref="B6:H6"/>
    <mergeCell ref="B7:G7"/>
    <mergeCell ref="B8:G8"/>
    <mergeCell ref="B11:H11"/>
    <mergeCell ref="B18:H18"/>
    <mergeCell ref="C50:H50"/>
    <mergeCell ref="B36:H36"/>
    <mergeCell ref="B26:H26"/>
    <mergeCell ref="B28:H28"/>
    <mergeCell ref="B38:H38"/>
    <mergeCell ref="B76:H76"/>
    <mergeCell ref="B51:H51"/>
    <mergeCell ref="B74:C74"/>
    <mergeCell ref="D71:E71"/>
    <mergeCell ref="D72:E72"/>
    <mergeCell ref="B64:H64"/>
    <mergeCell ref="B65:H65"/>
    <mergeCell ref="B66:H66"/>
    <mergeCell ref="B67:H67"/>
    <mergeCell ref="B68:H68"/>
    <mergeCell ref="B69:H69"/>
  </mergeCells>
  <phoneticPr fontId="75" type="noConversion"/>
  <hyperlinks>
    <hyperlink ref="B76" location="'lista de datos'!A1" display="Volver al índice"/>
    <hyperlink ref="H74" location="infraestructura!A1" display="Siguiente   "/>
    <hyperlink ref="B74" location="'datos generales'!A1" display=" Atrás "/>
    <hyperlink ref="C74" location="'datos generales'!A1" display="'datos generales'!A1"/>
    <hyperlink ref="B76:H76" location="'lista de datos '!A1" display="Volver al índice"/>
    <hyperlink ref="B74:C74" location="'datos generales '!A1" display="  Atrás "/>
    <hyperlink ref="H74" location="'infraestructura '!A1" display="Siguiente   "/>
  </hyperlinks>
  <pageMargins left="0.19" right="0.4" top="1.96" bottom="0.98" header="0.49" footer="0.49"/>
  <pageSetup scale="65" fitToHeight="4" pageOrder="overThenDown" orientation="landscape" horizontalDpi="4294967292" verticalDpi="4294967292"/>
  <headerFooter>
    <oddHeader>&amp;L&amp;K000000&amp;G&amp;R&amp;"Roboto Medium,Normal"&amp;11&amp;K155E89Observatorio de Movilidad Urbana</oddHeader>
  </headerFooter>
  <rowBreaks count="3" manualBreakCount="3">
    <brk id="17" max="8" man="1"/>
    <brk id="37" max="8" man="1"/>
    <brk id="51" max="8" man="1"/>
  </rowBreaks>
  <drawing r:id="rId1"/>
  <legacyDrawingHF r:id="rId2"/>
  <extLst>
    <ext xmlns:mx="http://schemas.microsoft.com/office/mac/excel/2008/main" uri="{64002731-A6B0-56B0-2670-7721B7C09600}">
      <mx:PLV Mode="0" OnePage="0" WScale="7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R113"/>
  <sheetViews>
    <sheetView zoomScaleSheetLayoutView="50" workbookViewId="0"/>
  </sheetViews>
  <sheetFormatPr baseColWidth="10" defaultColWidth="12.83203125" defaultRowHeight="30.75" customHeight="1" x14ac:dyDescent="0"/>
  <cols>
    <col min="1" max="1" width="12.83203125" style="41" customWidth="1"/>
    <col min="2" max="2" width="11.6640625" style="41" customWidth="1"/>
    <col min="3" max="3" width="60.33203125" style="41" customWidth="1"/>
    <col min="4" max="4" width="17.6640625" style="41" customWidth="1"/>
    <col min="5" max="5" width="20.83203125" style="41" customWidth="1"/>
    <col min="6" max="6" width="17.83203125" style="41" customWidth="1"/>
    <col min="7" max="7" width="18.1640625" style="41" customWidth="1"/>
    <col min="8" max="8" width="25.1640625" style="41" customWidth="1"/>
    <col min="9" max="9" width="9.6640625" style="41" customWidth="1"/>
    <col min="10" max="10" width="3.83203125" style="41" customWidth="1"/>
    <col min="11" max="11" width="17.83203125" style="41" customWidth="1"/>
    <col min="12" max="12" width="61.1640625" style="41" customWidth="1"/>
    <col min="13" max="13" width="4.33203125" style="41" customWidth="1"/>
    <col min="14" max="16384" width="12.83203125" style="41"/>
  </cols>
  <sheetData>
    <row r="1" spans="2:14" s="7" customFormat="1" ht="30.75" customHeight="1"/>
    <row r="2" spans="2:14" s="7" customFormat="1" ht="62" customHeight="1">
      <c r="B2" s="6"/>
      <c r="C2" s="6"/>
      <c r="D2" s="6"/>
      <c r="E2" s="6"/>
      <c r="G2" s="413" t="s">
        <v>1165</v>
      </c>
      <c r="H2" s="413"/>
      <c r="I2" s="289"/>
    </row>
    <row r="3" spans="2:14" s="7" customFormat="1" ht="30.75" customHeight="1">
      <c r="B3" s="6"/>
      <c r="C3" s="6"/>
      <c r="D3" s="6"/>
      <c r="E3" s="6"/>
      <c r="K3" s="98"/>
      <c r="L3" s="98"/>
      <c r="M3" s="98"/>
      <c r="N3" s="98"/>
    </row>
    <row r="5" spans="2:14" ht="50" customHeight="1">
      <c r="B5" s="430" t="s">
        <v>880</v>
      </c>
      <c r="C5" s="430"/>
      <c r="D5" s="430"/>
      <c r="E5" s="430"/>
      <c r="F5" s="430"/>
      <c r="G5" s="430"/>
      <c r="H5" s="430"/>
      <c r="I5" s="288"/>
      <c r="J5" s="44"/>
    </row>
    <row r="6" spans="2:14" ht="30.75" customHeight="1">
      <c r="C6" s="44"/>
      <c r="D6" s="44"/>
      <c r="E6" s="44"/>
      <c r="F6" s="44"/>
      <c r="H6" s="44"/>
      <c r="I6" s="44"/>
      <c r="J6" s="44"/>
    </row>
    <row r="7" spans="2:14" ht="30.75" customHeight="1">
      <c r="C7" s="44"/>
      <c r="D7" s="44"/>
      <c r="E7" s="44"/>
      <c r="F7" s="44"/>
      <c r="G7" s="76" t="s">
        <v>590</v>
      </c>
      <c r="H7" s="44"/>
      <c r="I7" s="44"/>
      <c r="J7" s="44"/>
    </row>
    <row r="8" spans="2:14" ht="50" customHeight="1">
      <c r="C8" s="45" t="s">
        <v>879</v>
      </c>
      <c r="D8" s="440" t="s">
        <v>320</v>
      </c>
      <c r="E8" s="441"/>
      <c r="F8" s="94"/>
      <c r="G8" s="94" t="s">
        <v>878</v>
      </c>
      <c r="J8" s="123"/>
      <c r="K8" s="123"/>
      <c r="L8" s="123"/>
      <c r="M8" s="123"/>
    </row>
    <row r="9" spans="2:14" ht="30" customHeight="1">
      <c r="C9" s="46"/>
      <c r="D9" s="43" t="s">
        <v>294</v>
      </c>
      <c r="E9" s="46" t="s">
        <v>403</v>
      </c>
      <c r="F9" s="43" t="s">
        <v>293</v>
      </c>
      <c r="G9" s="85">
        <v>4</v>
      </c>
      <c r="J9" s="123"/>
      <c r="K9" s="456" t="s">
        <v>877</v>
      </c>
      <c r="L9" s="456"/>
      <c r="M9" s="123"/>
    </row>
    <row r="10" spans="2:14" ht="30" customHeight="1">
      <c r="C10" s="80" t="s">
        <v>289</v>
      </c>
      <c r="D10" s="85">
        <v>19.940000000000001</v>
      </c>
      <c r="E10" s="85">
        <v>0</v>
      </c>
      <c r="F10" s="133">
        <v>26.9</v>
      </c>
      <c r="G10" s="85">
        <v>0</v>
      </c>
      <c r="J10" s="123"/>
      <c r="K10" s="94" t="s">
        <v>340</v>
      </c>
      <c r="L10" s="94" t="s">
        <v>411</v>
      </c>
      <c r="M10" s="123"/>
    </row>
    <row r="11" spans="2:14" ht="30" customHeight="1">
      <c r="C11" s="80" t="s">
        <v>290</v>
      </c>
      <c r="D11" s="85">
        <v>0</v>
      </c>
      <c r="E11" s="85">
        <v>0</v>
      </c>
      <c r="F11" s="85">
        <f>+($F$14-$F$10)*F24</f>
        <v>1223.8765670414039</v>
      </c>
      <c r="G11" s="85">
        <v>0</v>
      </c>
      <c r="J11" s="123"/>
      <c r="K11" s="80" t="s">
        <v>289</v>
      </c>
      <c r="L11" s="126" t="s">
        <v>470</v>
      </c>
      <c r="M11" s="123"/>
    </row>
    <row r="12" spans="2:14" ht="30" customHeight="1">
      <c r="C12" s="80" t="s">
        <v>291</v>
      </c>
      <c r="D12" s="85">
        <v>0</v>
      </c>
      <c r="E12" s="85">
        <v>0</v>
      </c>
      <c r="F12" s="85">
        <f>+($F$14-$F$10)*F25</f>
        <v>1735.7661173567319</v>
      </c>
      <c r="G12" s="85"/>
      <c r="J12" s="123"/>
      <c r="K12" s="80" t="s">
        <v>290</v>
      </c>
      <c r="L12" s="125" t="s">
        <v>471</v>
      </c>
      <c r="M12" s="123"/>
    </row>
    <row r="13" spans="2:14" ht="30" customHeight="1">
      <c r="C13" s="80" t="s">
        <v>292</v>
      </c>
      <c r="D13" s="85"/>
      <c r="E13" s="85"/>
      <c r="F13" s="85">
        <f>+($F$14-$F$10)*F26</f>
        <v>4762.6373156018653</v>
      </c>
      <c r="G13" s="85"/>
      <c r="J13" s="123"/>
      <c r="K13" s="80" t="s">
        <v>291</v>
      </c>
      <c r="L13" s="125" t="s">
        <v>472</v>
      </c>
      <c r="M13" s="123"/>
    </row>
    <row r="14" spans="2:14" ht="30" customHeight="1">
      <c r="C14" s="78" t="s">
        <v>293</v>
      </c>
      <c r="D14" s="84">
        <f>SUM(D10:D13)</f>
        <v>19.940000000000001</v>
      </c>
      <c r="E14" s="84">
        <f>SUM(E10:E13)</f>
        <v>0</v>
      </c>
      <c r="F14" s="134">
        <v>7749.18</v>
      </c>
      <c r="G14" s="115"/>
      <c r="H14" s="110"/>
      <c r="I14" s="110"/>
      <c r="J14" s="124"/>
      <c r="K14" s="80" t="s">
        <v>292</v>
      </c>
      <c r="L14" s="125" t="s">
        <v>412</v>
      </c>
      <c r="M14" s="123"/>
    </row>
    <row r="15" spans="2:14" ht="30" customHeight="1">
      <c r="C15" s="80" t="s">
        <v>876</v>
      </c>
      <c r="D15" s="46"/>
      <c r="E15" s="46"/>
      <c r="F15" s="46"/>
      <c r="G15" s="43"/>
      <c r="H15" s="110"/>
      <c r="I15" s="110"/>
      <c r="J15" s="124"/>
      <c r="K15" s="123"/>
      <c r="L15" s="123"/>
      <c r="M15" s="123"/>
    </row>
    <row r="16" spans="2:14" ht="42.75" customHeight="1">
      <c r="C16" s="469"/>
      <c r="D16" s="469"/>
      <c r="E16" s="111"/>
      <c r="F16" s="111"/>
      <c r="G16" s="131"/>
      <c r="H16" s="110"/>
      <c r="I16" s="110"/>
      <c r="J16" s="124"/>
      <c r="K16" s="123"/>
      <c r="L16" s="123"/>
      <c r="M16" s="123"/>
    </row>
    <row r="17" spans="2:13" ht="51" customHeight="1">
      <c r="C17" s="460" t="s">
        <v>141</v>
      </c>
      <c r="D17" s="461"/>
      <c r="E17" s="111"/>
      <c r="F17" s="111"/>
      <c r="G17" s="131"/>
      <c r="H17" s="110"/>
      <c r="I17" s="110"/>
      <c r="J17" s="124"/>
      <c r="K17" s="123"/>
      <c r="L17" s="123"/>
      <c r="M17" s="123"/>
    </row>
    <row r="18" spans="2:13" ht="30" customHeight="1">
      <c r="C18" s="80" t="s">
        <v>142</v>
      </c>
      <c r="D18" s="367">
        <f>+F13</f>
        <v>4762.6373156018653</v>
      </c>
      <c r="E18" s="111"/>
      <c r="F18" s="111"/>
      <c r="G18" s="131"/>
      <c r="H18" s="110"/>
      <c r="I18" s="110"/>
      <c r="J18" s="124"/>
      <c r="K18" s="123"/>
      <c r="L18" s="123"/>
      <c r="M18" s="123"/>
    </row>
    <row r="19" spans="2:13" ht="30" customHeight="1">
      <c r="C19" s="80" t="s">
        <v>143</v>
      </c>
      <c r="D19" s="368">
        <v>478</v>
      </c>
      <c r="E19" s="111"/>
      <c r="F19" s="111"/>
      <c r="G19" s="131"/>
      <c r="H19" s="110"/>
      <c r="I19" s="110"/>
      <c r="J19" s="124"/>
      <c r="K19" s="123"/>
      <c r="L19" s="123"/>
      <c r="M19" s="123"/>
    </row>
    <row r="20" spans="2:13" ht="30" customHeight="1">
      <c r="C20" s="78" t="s">
        <v>144</v>
      </c>
      <c r="D20" s="369">
        <f>D18/D19</f>
        <v>9.9636763924725216</v>
      </c>
      <c r="E20" s="111"/>
      <c r="F20" s="111"/>
      <c r="G20" s="131"/>
      <c r="H20" s="110"/>
      <c r="I20" s="110"/>
      <c r="J20" s="124"/>
      <c r="K20" s="123"/>
      <c r="L20" s="123"/>
      <c r="M20" s="123"/>
    </row>
    <row r="21" spans="2:13" ht="42.75" customHeight="1">
      <c r="C21" s="111"/>
      <c r="D21" s="111"/>
      <c r="E21" s="111"/>
      <c r="F21" s="111"/>
      <c r="G21" s="131"/>
      <c r="H21" s="110"/>
      <c r="I21" s="110"/>
      <c r="J21" s="124"/>
      <c r="K21" s="123"/>
      <c r="L21" s="123"/>
      <c r="M21" s="123"/>
    </row>
    <row r="22" spans="2:13" ht="30" customHeight="1">
      <c r="C22" s="462" t="s">
        <v>178</v>
      </c>
      <c r="D22" s="462"/>
      <c r="E22" s="462"/>
      <c r="F22" s="462"/>
      <c r="G22" s="131"/>
      <c r="H22" s="110"/>
      <c r="I22" s="110"/>
      <c r="J22" s="124"/>
      <c r="K22" s="123"/>
      <c r="L22" s="123"/>
      <c r="M22" s="123"/>
    </row>
    <row r="23" spans="2:13" ht="50" customHeight="1">
      <c r="C23" s="356"/>
      <c r="D23" s="305" t="s">
        <v>179</v>
      </c>
      <c r="E23" s="305" t="s">
        <v>356</v>
      </c>
      <c r="F23" s="305" t="s">
        <v>126</v>
      </c>
      <c r="G23" s="131"/>
      <c r="H23" s="110"/>
      <c r="I23" s="110"/>
      <c r="J23" s="124"/>
      <c r="K23" s="123"/>
      <c r="L23" s="123"/>
      <c r="M23" s="123"/>
    </row>
    <row r="24" spans="2:13" ht="29" customHeight="1">
      <c r="C24" s="132" t="s">
        <v>290</v>
      </c>
      <c r="D24" s="315">
        <v>2703.9</v>
      </c>
      <c r="E24" s="315">
        <v>1156</v>
      </c>
      <c r="F24" s="370">
        <f>E24/$E$27</f>
        <v>0.15848642720043871</v>
      </c>
      <c r="G24" s="131"/>
      <c r="H24" s="110"/>
      <c r="I24" s="110"/>
      <c r="J24" s="124"/>
      <c r="K24" s="123"/>
      <c r="L24" s="123"/>
      <c r="M24" s="123"/>
    </row>
    <row r="25" spans="2:13" ht="29" customHeight="1">
      <c r="C25" s="132" t="s">
        <v>180</v>
      </c>
      <c r="D25" s="315">
        <v>4092</v>
      </c>
      <c r="E25" s="315">
        <v>1639.5</v>
      </c>
      <c r="F25" s="370">
        <f>E25/$E$27</f>
        <v>0.22477378667397863</v>
      </c>
      <c r="G25" s="131"/>
      <c r="H25" s="110"/>
      <c r="I25" s="110"/>
      <c r="J25" s="124"/>
      <c r="K25" s="123"/>
      <c r="L25" s="123"/>
      <c r="M25" s="123"/>
    </row>
    <row r="26" spans="2:13" ht="29" customHeight="1">
      <c r="C26" s="132" t="s">
        <v>292</v>
      </c>
      <c r="D26" s="315">
        <v>7886.5</v>
      </c>
      <c r="E26" s="315">
        <v>4498.5</v>
      </c>
      <c r="F26" s="370">
        <f>E26/$E$27</f>
        <v>0.61673978612558267</v>
      </c>
      <c r="G26" s="131"/>
      <c r="H26" s="110"/>
      <c r="I26" s="110"/>
      <c r="J26" s="124"/>
      <c r="K26" s="123"/>
      <c r="L26" s="123"/>
      <c r="M26" s="123"/>
    </row>
    <row r="27" spans="2:13" ht="29" customHeight="1">
      <c r="C27" s="132"/>
      <c r="D27" s="315">
        <f>SUM(D24:D26)</f>
        <v>14682.4</v>
      </c>
      <c r="E27" s="315">
        <f>SUM(E24:E26)</f>
        <v>7294</v>
      </c>
      <c r="F27" s="370">
        <f>SUM(F24:F26)</f>
        <v>1</v>
      </c>
      <c r="G27" s="131"/>
      <c r="H27" s="110"/>
      <c r="I27" s="110"/>
      <c r="J27" s="124"/>
      <c r="K27" s="123"/>
      <c r="L27" s="123"/>
      <c r="M27" s="123"/>
    </row>
    <row r="28" spans="2:13" ht="25" customHeight="1">
      <c r="C28" s="292" t="s">
        <v>881</v>
      </c>
      <c r="D28" s="58"/>
      <c r="E28" s="58"/>
      <c r="F28" s="58"/>
      <c r="G28" s="58"/>
      <c r="H28" s="58"/>
      <c r="I28" s="58"/>
      <c r="J28" s="371"/>
      <c r="K28" s="123"/>
      <c r="L28" s="123"/>
      <c r="M28" s="123"/>
    </row>
    <row r="29" spans="2:13" ht="25" customHeight="1">
      <c r="C29" s="409" t="s">
        <v>884</v>
      </c>
      <c r="D29" s="409"/>
      <c r="E29" s="409"/>
      <c r="F29" s="409"/>
      <c r="G29" s="58"/>
      <c r="H29" s="58"/>
      <c r="I29" s="58"/>
      <c r="J29" s="371"/>
      <c r="K29" s="457" t="s">
        <v>885</v>
      </c>
      <c r="L29" s="457"/>
      <c r="M29" s="123"/>
    </row>
    <row r="30" spans="2:13" ht="30.75" customHeight="1">
      <c r="J30" s="123"/>
      <c r="K30" s="123"/>
      <c r="L30" s="123"/>
      <c r="M30" s="123"/>
    </row>
    <row r="31" spans="2:13" ht="25" customHeight="1">
      <c r="B31" s="442" t="s">
        <v>875</v>
      </c>
      <c r="C31" s="442"/>
      <c r="D31" s="442"/>
      <c r="E31" s="442"/>
      <c r="F31" s="442"/>
      <c r="G31" s="442"/>
      <c r="H31" s="442"/>
      <c r="I31" s="256"/>
      <c r="J31" s="123"/>
      <c r="K31" s="123"/>
      <c r="L31" s="123"/>
      <c r="M31" s="123"/>
    </row>
    <row r="32" spans="2:13" ht="25" customHeight="1">
      <c r="B32" s="463" t="s">
        <v>874</v>
      </c>
      <c r="C32" s="463"/>
      <c r="D32" s="463"/>
      <c r="E32" s="463"/>
      <c r="F32" s="463"/>
      <c r="G32" s="463"/>
      <c r="H32" s="463"/>
      <c r="I32" s="372"/>
      <c r="J32" s="123"/>
      <c r="K32" s="123"/>
      <c r="L32" s="123"/>
      <c r="M32" s="123"/>
    </row>
    <row r="33" spans="2:13" ht="25" customHeight="1">
      <c r="B33" s="428" t="s">
        <v>873</v>
      </c>
      <c r="C33" s="428"/>
      <c r="D33" s="428"/>
      <c r="E33" s="428"/>
      <c r="F33" s="428"/>
      <c r="G33" s="428"/>
      <c r="H33" s="428"/>
      <c r="I33" s="109"/>
      <c r="J33" s="123"/>
      <c r="K33" s="123"/>
      <c r="L33" s="123"/>
      <c r="M33" s="123"/>
    </row>
    <row r="34" spans="2:13" ht="30.75" customHeight="1">
      <c r="B34" s="109"/>
      <c r="C34" s="109"/>
      <c r="D34" s="109"/>
      <c r="E34" s="109"/>
      <c r="F34" s="109"/>
      <c r="G34" s="109"/>
      <c r="H34" s="109"/>
      <c r="I34" s="109"/>
      <c r="J34" s="123"/>
      <c r="K34" s="123"/>
      <c r="L34" s="123"/>
      <c r="M34" s="123"/>
    </row>
    <row r="35" spans="2:13" ht="24.75" customHeight="1">
      <c r="B35" s="409" t="s">
        <v>883</v>
      </c>
      <c r="C35" s="409"/>
      <c r="D35" s="409"/>
      <c r="E35" s="409"/>
      <c r="F35" s="409"/>
      <c r="G35" s="409"/>
      <c r="H35" s="409"/>
      <c r="I35" s="292"/>
      <c r="J35" s="123"/>
      <c r="K35" s="123"/>
      <c r="L35" s="123"/>
      <c r="M35" s="123"/>
    </row>
    <row r="36" spans="2:13" ht="30.75" customHeight="1">
      <c r="B36" s="410" t="s">
        <v>882</v>
      </c>
      <c r="C36" s="409"/>
      <c r="D36" s="409"/>
      <c r="E36" s="409"/>
      <c r="F36" s="409"/>
      <c r="G36" s="409"/>
      <c r="H36" s="409"/>
      <c r="I36" s="292"/>
      <c r="J36" s="123"/>
      <c r="K36" s="123"/>
      <c r="L36" s="123"/>
      <c r="M36" s="123"/>
    </row>
    <row r="37" spans="2:13" ht="30.75" customHeight="1">
      <c r="B37" s="293"/>
      <c r="C37" s="292"/>
      <c r="D37" s="292"/>
      <c r="E37" s="292"/>
      <c r="F37" s="292"/>
      <c r="G37" s="292"/>
      <c r="H37" s="292"/>
      <c r="I37" s="292"/>
      <c r="J37" s="123"/>
      <c r="K37" s="123"/>
      <c r="L37" s="123"/>
      <c r="M37" s="123"/>
    </row>
    <row r="38" spans="2:13" ht="50" customHeight="1">
      <c r="B38" s="430" t="s">
        <v>872</v>
      </c>
      <c r="C38" s="430"/>
      <c r="D38" s="430"/>
      <c r="E38" s="430"/>
      <c r="F38" s="430"/>
      <c r="G38" s="430"/>
      <c r="H38" s="430"/>
      <c r="I38" s="288"/>
      <c r="J38" s="123"/>
      <c r="K38" s="123"/>
      <c r="L38" s="123"/>
      <c r="M38" s="123"/>
    </row>
    <row r="39" spans="2:13" ht="30.75" customHeight="1">
      <c r="B39" s="44"/>
      <c r="E39" s="44"/>
      <c r="F39" s="44"/>
      <c r="J39" s="123"/>
      <c r="K39" s="123"/>
      <c r="L39" s="123"/>
      <c r="M39" s="123"/>
    </row>
    <row r="40" spans="2:13" ht="30.75" customHeight="1">
      <c r="B40" s="44"/>
      <c r="D40" s="76" t="s">
        <v>590</v>
      </c>
      <c r="E40" s="44"/>
      <c r="F40" s="44"/>
      <c r="J40" s="123"/>
      <c r="K40" s="123"/>
      <c r="L40" s="123"/>
      <c r="M40" s="123"/>
    </row>
    <row r="41" spans="2:13" ht="50" customHeight="1">
      <c r="C41" s="45" t="s">
        <v>360</v>
      </c>
      <c r="D41" s="45" t="s">
        <v>331</v>
      </c>
      <c r="E41" s="117"/>
      <c r="F41" s="44"/>
      <c r="J41" s="123"/>
      <c r="K41" s="123"/>
      <c r="L41" s="123"/>
      <c r="M41" s="123"/>
    </row>
    <row r="42" spans="2:13" ht="30.75" customHeight="1">
      <c r="C42" s="71" t="s">
        <v>359</v>
      </c>
      <c r="D42" s="120">
        <f>1123-1109</f>
        <v>14</v>
      </c>
      <c r="F42" s="459" t="s">
        <v>466</v>
      </c>
      <c r="G42" s="459"/>
      <c r="H42" s="459"/>
      <c r="I42" s="340"/>
      <c r="J42" s="123"/>
      <c r="K42" s="123"/>
      <c r="L42" s="123"/>
      <c r="M42" s="123"/>
    </row>
    <row r="43" spans="2:13" ht="30.75" customHeight="1">
      <c r="C43" s="71" t="s">
        <v>413</v>
      </c>
      <c r="D43" s="120"/>
      <c r="E43" s="120">
        <v>898</v>
      </c>
      <c r="F43" s="459"/>
      <c r="G43" s="459"/>
      <c r="H43" s="459"/>
      <c r="I43" s="340"/>
      <c r="J43" s="123"/>
      <c r="K43" s="123"/>
      <c r="L43" s="123"/>
      <c r="M43" s="123"/>
    </row>
    <row r="44" spans="2:13" ht="30.75" customHeight="1">
      <c r="C44" s="71" t="s">
        <v>361</v>
      </c>
      <c r="D44" s="120">
        <v>1109</v>
      </c>
      <c r="E44" s="44"/>
      <c r="F44" s="44"/>
    </row>
    <row r="45" spans="2:13" ht="30.75" customHeight="1">
      <c r="C45" s="88" t="s">
        <v>311</v>
      </c>
      <c r="D45" s="134">
        <v>1123</v>
      </c>
      <c r="E45" s="44"/>
      <c r="F45" s="44"/>
    </row>
    <row r="46" spans="2:13" ht="30.75" customHeight="1">
      <c r="C46" s="89"/>
      <c r="D46" s="119"/>
      <c r="E46" s="44"/>
      <c r="F46" s="44"/>
    </row>
    <row r="47" spans="2:13" s="59" customFormat="1" ht="24.75" customHeight="1">
      <c r="B47" s="465" t="s">
        <v>1156</v>
      </c>
      <c r="C47" s="465"/>
      <c r="D47" s="465"/>
      <c r="E47" s="465"/>
      <c r="F47" s="465"/>
      <c r="G47" s="465"/>
      <c r="H47" s="465"/>
      <c r="I47" s="299"/>
    </row>
    <row r="48" spans="2:13" ht="30.75" customHeight="1">
      <c r="C48" s="118"/>
      <c r="D48" s="44"/>
      <c r="E48" s="44"/>
      <c r="F48" s="44"/>
    </row>
    <row r="49" spans="2:18" ht="50" customHeight="1">
      <c r="B49" s="430" t="s">
        <v>871</v>
      </c>
      <c r="C49" s="430"/>
      <c r="D49" s="430"/>
      <c r="E49" s="430"/>
      <c r="F49" s="430"/>
      <c r="G49" s="430"/>
      <c r="H49" s="430"/>
      <c r="I49" s="288"/>
    </row>
    <row r="50" spans="2:18" ht="30.75" customHeight="1">
      <c r="C50" s="44"/>
      <c r="E50" s="44"/>
      <c r="F50" s="44"/>
    </row>
    <row r="51" spans="2:18" ht="30.75" customHeight="1">
      <c r="C51" s="44"/>
      <c r="D51" s="76" t="s">
        <v>590</v>
      </c>
      <c r="E51" s="44"/>
      <c r="F51" s="44"/>
    </row>
    <row r="52" spans="2:18" ht="50" customHeight="1">
      <c r="C52" s="94" t="s">
        <v>390</v>
      </c>
      <c r="D52" s="94" t="s">
        <v>356</v>
      </c>
      <c r="E52" s="117"/>
      <c r="F52" s="44"/>
    </row>
    <row r="53" spans="2:18" ht="30" customHeight="1">
      <c r="C53" s="80" t="s">
        <v>414</v>
      </c>
      <c r="D53" s="43">
        <v>0</v>
      </c>
      <c r="E53" s="44"/>
      <c r="F53" s="116"/>
      <c r="G53" s="116"/>
      <c r="H53" s="116"/>
      <c r="I53" s="116"/>
      <c r="J53" s="116"/>
    </row>
    <row r="54" spans="2:18" ht="30" customHeight="1">
      <c r="C54" s="80" t="s">
        <v>404</v>
      </c>
      <c r="D54" s="43">
        <v>84.7</v>
      </c>
      <c r="E54" s="44"/>
      <c r="F54" s="464" t="s">
        <v>870</v>
      </c>
      <c r="G54" s="464"/>
      <c r="H54" s="464"/>
      <c r="I54" s="373"/>
      <c r="J54" s="116"/>
    </row>
    <row r="55" spans="2:18" ht="30" customHeight="1">
      <c r="C55" s="71" t="s">
        <v>418</v>
      </c>
      <c r="D55" s="43">
        <v>0</v>
      </c>
      <c r="F55" s="464"/>
      <c r="G55" s="464"/>
      <c r="H55" s="464"/>
      <c r="I55" s="373"/>
    </row>
    <row r="56" spans="2:18" ht="30" customHeight="1">
      <c r="C56" s="71" t="s">
        <v>869</v>
      </c>
      <c r="D56" s="43">
        <v>0</v>
      </c>
      <c r="E56" s="44"/>
      <c r="F56" s="44"/>
      <c r="K56" s="457" t="s">
        <v>1164</v>
      </c>
      <c r="L56" s="457"/>
      <c r="M56" s="457"/>
    </row>
    <row r="57" spans="2:18" ht="30" customHeight="1">
      <c r="C57" s="88" t="s">
        <v>311</v>
      </c>
      <c r="D57" s="115">
        <f>SUM(D53:D56)</f>
        <v>84.7</v>
      </c>
      <c r="E57" s="44"/>
      <c r="F57" s="44"/>
      <c r="K57" s="457"/>
      <c r="L57" s="457"/>
      <c r="M57" s="457"/>
      <c r="N57" s="59"/>
      <c r="O57" s="59"/>
      <c r="P57" s="59"/>
      <c r="Q57" s="59"/>
      <c r="R57" s="59"/>
    </row>
    <row r="58" spans="2:18" ht="42" customHeight="1">
      <c r="K58" s="457"/>
      <c r="L58" s="457"/>
      <c r="M58" s="457"/>
      <c r="N58" s="58"/>
      <c r="O58" s="58"/>
      <c r="P58" s="58"/>
      <c r="Q58" s="58"/>
    </row>
    <row r="59" spans="2:18" ht="25" customHeight="1">
      <c r="B59" s="424" t="s">
        <v>1157</v>
      </c>
      <c r="C59" s="424"/>
      <c r="D59" s="424"/>
      <c r="E59" s="424"/>
      <c r="F59" s="424"/>
      <c r="G59" s="424"/>
      <c r="H59" s="424"/>
      <c r="I59" s="302"/>
    </row>
    <row r="60" spans="2:18" ht="30.75" customHeight="1">
      <c r="B60" s="44"/>
      <c r="D60" s="44"/>
      <c r="E60" s="44"/>
      <c r="F60" s="44"/>
      <c r="K60" s="457" t="s">
        <v>890</v>
      </c>
      <c r="L60" s="457"/>
      <c r="M60" s="457"/>
      <c r="N60" s="58"/>
      <c r="O60" s="58"/>
      <c r="P60" s="58"/>
      <c r="Q60" s="58"/>
    </row>
    <row r="61" spans="2:18" ht="50" customHeight="1">
      <c r="B61" s="430" t="s">
        <v>868</v>
      </c>
      <c r="C61" s="430"/>
      <c r="D61" s="430"/>
      <c r="E61" s="430"/>
      <c r="F61" s="430"/>
      <c r="G61" s="430"/>
      <c r="H61" s="430"/>
      <c r="I61" s="288"/>
      <c r="K61" s="457"/>
      <c r="L61" s="457"/>
      <c r="M61" s="457"/>
    </row>
    <row r="62" spans="2:18" ht="30.75" customHeight="1">
      <c r="C62" s="44"/>
      <c r="E62" s="44"/>
      <c r="F62" s="44"/>
      <c r="K62" s="457"/>
      <c r="L62" s="457"/>
      <c r="M62" s="457"/>
    </row>
    <row r="63" spans="2:18" ht="30.75" customHeight="1">
      <c r="C63" s="44"/>
      <c r="D63" s="76" t="s">
        <v>590</v>
      </c>
      <c r="E63" s="44"/>
      <c r="F63" s="44"/>
      <c r="K63" s="457"/>
      <c r="L63" s="457"/>
      <c r="M63" s="457"/>
    </row>
    <row r="64" spans="2:18" ht="50" customHeight="1">
      <c r="C64" s="94" t="s">
        <v>358</v>
      </c>
      <c r="D64" s="94" t="s">
        <v>357</v>
      </c>
      <c r="E64" s="44"/>
      <c r="F64" s="44"/>
    </row>
    <row r="65" spans="2:9" ht="30.75" customHeight="1">
      <c r="C65" s="80" t="s">
        <v>867</v>
      </c>
      <c r="D65" s="46">
        <v>2.4348999999999998</v>
      </c>
      <c r="E65" s="44" t="s">
        <v>886</v>
      </c>
      <c r="F65" s="44"/>
    </row>
    <row r="66" spans="2:9" ht="30.75" customHeight="1">
      <c r="C66" s="80" t="s">
        <v>415</v>
      </c>
      <c r="D66" s="46"/>
      <c r="E66" s="44"/>
      <c r="F66" s="44"/>
    </row>
    <row r="67" spans="2:9" ht="30.75" customHeight="1">
      <c r="C67" s="114" t="s">
        <v>866</v>
      </c>
      <c r="D67" s="46">
        <v>0</v>
      </c>
      <c r="E67" s="44"/>
      <c r="F67" s="44"/>
    </row>
    <row r="68" spans="2:9" ht="30.75" customHeight="1">
      <c r="C68" s="114" t="s">
        <v>865</v>
      </c>
      <c r="D68" s="46">
        <v>291.3</v>
      </c>
      <c r="E68" s="110"/>
      <c r="F68" s="44"/>
    </row>
    <row r="69" spans="2:9" ht="30.75" customHeight="1">
      <c r="C69" s="78" t="s">
        <v>416</v>
      </c>
      <c r="D69" s="46">
        <f>SUM(D67:D68)</f>
        <v>291.3</v>
      </c>
      <c r="E69" s="110"/>
      <c r="F69" s="44"/>
    </row>
    <row r="70" spans="2:9" ht="30.75" customHeight="1">
      <c r="C70" s="112"/>
      <c r="D70" s="111"/>
      <c r="E70" s="110"/>
      <c r="F70" s="44"/>
    </row>
    <row r="71" spans="2:9" ht="25" customHeight="1">
      <c r="B71" s="442" t="s">
        <v>864</v>
      </c>
      <c r="C71" s="442"/>
      <c r="D71" s="442"/>
      <c r="E71" s="442"/>
      <c r="F71" s="442"/>
      <c r="G71" s="442"/>
      <c r="H71" s="442"/>
      <c r="I71" s="256"/>
    </row>
    <row r="72" spans="2:9" ht="25" customHeight="1">
      <c r="B72" s="463" t="s">
        <v>863</v>
      </c>
      <c r="C72" s="463"/>
      <c r="D72" s="463"/>
      <c r="E72" s="463"/>
      <c r="F72" s="463"/>
      <c r="G72" s="463"/>
      <c r="H72" s="463"/>
      <c r="I72" s="372"/>
    </row>
    <row r="73" spans="2:9" ht="25" customHeight="1">
      <c r="B73" s="428" t="s">
        <v>862</v>
      </c>
      <c r="C73" s="428"/>
      <c r="D73" s="428"/>
      <c r="E73" s="428"/>
      <c r="F73" s="428"/>
      <c r="G73" s="428"/>
      <c r="H73" s="428"/>
      <c r="I73" s="109"/>
    </row>
    <row r="74" spans="2:9" ht="30.75" customHeight="1">
      <c r="B74" s="109"/>
      <c r="C74" s="109"/>
      <c r="D74" s="109"/>
      <c r="E74" s="109"/>
      <c r="F74" s="109"/>
      <c r="G74" s="109"/>
      <c r="H74" s="109"/>
      <c r="I74" s="109"/>
    </row>
    <row r="75" spans="2:9" ht="25" customHeight="1">
      <c r="B75" s="412" t="s">
        <v>887</v>
      </c>
      <c r="C75" s="412"/>
      <c r="D75" s="412"/>
      <c r="E75" s="412"/>
      <c r="F75" s="412"/>
      <c r="G75" s="412"/>
      <c r="H75" s="412"/>
      <c r="I75" s="294"/>
    </row>
    <row r="76" spans="2:9" ht="24.75" customHeight="1">
      <c r="B76" s="64"/>
      <c r="C76" s="64"/>
      <c r="D76" s="64"/>
      <c r="E76" s="64"/>
      <c r="F76" s="64"/>
      <c r="G76" s="64"/>
      <c r="H76" s="64"/>
      <c r="I76" s="294"/>
    </row>
    <row r="77" spans="2:9" ht="60" customHeight="1">
      <c r="B77" s="468" t="s">
        <v>59</v>
      </c>
      <c r="C77" s="468"/>
      <c r="D77" s="468"/>
      <c r="E77" s="468"/>
      <c r="F77" s="468"/>
      <c r="G77" s="468"/>
      <c r="H77" s="468"/>
      <c r="I77" s="131"/>
    </row>
    <row r="78" spans="2:9" ht="24.75" customHeight="1">
      <c r="B78" s="64"/>
      <c r="C78" s="64"/>
      <c r="D78" s="64"/>
      <c r="E78" s="64"/>
      <c r="F78" s="64"/>
      <c r="G78" s="64"/>
      <c r="H78" s="64"/>
      <c r="I78" s="294"/>
    </row>
    <row r="79" spans="2:9" ht="50" customHeight="1">
      <c r="B79" s="450" t="s">
        <v>888</v>
      </c>
      <c r="C79" s="430"/>
      <c r="D79" s="430"/>
      <c r="E79" s="430"/>
      <c r="F79" s="430"/>
      <c r="G79" s="430"/>
      <c r="H79" s="430"/>
      <c r="I79" s="288"/>
    </row>
    <row r="80" spans="2:9" ht="24.75" customHeight="1">
      <c r="B80" s="64"/>
      <c r="C80" s="64"/>
      <c r="D80" s="64"/>
      <c r="E80" s="64"/>
      <c r="F80" s="64"/>
      <c r="G80" s="64"/>
      <c r="H80" s="64"/>
      <c r="I80" s="294"/>
    </row>
    <row r="81" spans="2:15" ht="43.5" customHeight="1">
      <c r="B81" s="446" t="s">
        <v>889</v>
      </c>
      <c r="C81" s="446"/>
      <c r="D81" s="446"/>
      <c r="E81" s="446"/>
      <c r="F81" s="446"/>
      <c r="G81" s="446"/>
      <c r="H81" s="446"/>
      <c r="I81" s="319"/>
    </row>
    <row r="82" spans="2:15" ht="30" customHeight="1">
      <c r="B82" s="446" t="s">
        <v>93</v>
      </c>
      <c r="C82" s="446"/>
      <c r="D82" s="446"/>
      <c r="E82" s="446"/>
      <c r="F82" s="446"/>
      <c r="G82" s="446"/>
      <c r="H82" s="446"/>
      <c r="I82" s="319"/>
      <c r="J82" s="458"/>
      <c r="K82" s="458"/>
      <c r="L82" s="458"/>
      <c r="M82" s="458"/>
      <c r="N82" s="458"/>
      <c r="O82" s="458"/>
    </row>
    <row r="83" spans="2:15" ht="30" customHeight="1">
      <c r="B83" s="375"/>
      <c r="C83" s="375"/>
      <c r="D83" s="375"/>
      <c r="E83" s="375"/>
      <c r="F83" s="375"/>
      <c r="G83" s="375"/>
      <c r="H83" s="375"/>
      <c r="I83" s="319"/>
      <c r="J83" s="300"/>
      <c r="K83" s="300"/>
      <c r="L83" s="300"/>
      <c r="M83" s="300"/>
      <c r="N83" s="300"/>
      <c r="O83" s="300"/>
    </row>
    <row r="84" spans="2:15" ht="51" customHeight="1">
      <c r="B84" s="451" t="s">
        <v>562</v>
      </c>
      <c r="C84" s="452"/>
      <c r="D84" s="451" t="s">
        <v>734</v>
      </c>
      <c r="E84" s="452"/>
      <c r="F84" s="58"/>
      <c r="G84" s="58"/>
      <c r="H84" s="58"/>
      <c r="I84" s="58"/>
      <c r="J84" s="58"/>
    </row>
    <row r="85" spans="2:15" ht="30" customHeight="1">
      <c r="B85" s="438" t="s">
        <v>561</v>
      </c>
      <c r="C85" s="439"/>
      <c r="D85" s="435">
        <v>9.69</v>
      </c>
      <c r="E85" s="436"/>
      <c r="F85" s="58"/>
      <c r="G85" s="58"/>
      <c r="H85" s="58"/>
      <c r="I85" s="58"/>
    </row>
    <row r="86" spans="2:15" ht="30" customHeight="1">
      <c r="B86" s="438" t="s">
        <v>564</v>
      </c>
      <c r="C86" s="439"/>
      <c r="D86" s="435">
        <v>10.25</v>
      </c>
      <c r="E86" s="436"/>
      <c r="F86" s="64"/>
      <c r="G86" s="64"/>
      <c r="H86" s="64"/>
      <c r="I86" s="294"/>
    </row>
    <row r="87" spans="2:15" ht="30" customHeight="1">
      <c r="B87" s="438" t="s">
        <v>563</v>
      </c>
      <c r="C87" s="439"/>
      <c r="D87" s="435">
        <v>6.96</v>
      </c>
      <c r="E87" s="436"/>
      <c r="F87" s="64"/>
      <c r="G87" s="64"/>
      <c r="H87" s="64"/>
      <c r="I87" s="294"/>
    </row>
    <row r="88" spans="2:15" ht="30" customHeight="1">
      <c r="B88" s="466" t="s">
        <v>565</v>
      </c>
      <c r="C88" s="467"/>
      <c r="D88" s="444">
        <f>SUM(D85:D87)</f>
        <v>26.9</v>
      </c>
      <c r="E88" s="445"/>
      <c r="F88" s="64"/>
      <c r="G88" s="64"/>
      <c r="H88" s="64"/>
      <c r="I88" s="294"/>
    </row>
    <row r="89" spans="2:15" ht="24.75" customHeight="1">
      <c r="B89" s="64"/>
      <c r="C89" s="64"/>
      <c r="D89" s="64"/>
      <c r="E89" s="64"/>
      <c r="F89" s="64"/>
      <c r="G89" s="64"/>
      <c r="H89" s="64"/>
      <c r="I89" s="294"/>
    </row>
    <row r="90" spans="2:15" ht="25" customHeight="1">
      <c r="B90" s="449" t="s">
        <v>894</v>
      </c>
      <c r="C90" s="449"/>
      <c r="D90" s="449"/>
      <c r="E90" s="449"/>
      <c r="F90" s="64"/>
      <c r="G90" s="64"/>
      <c r="H90" s="64"/>
      <c r="I90" s="294"/>
      <c r="J90" s="64"/>
      <c r="K90" s="64"/>
      <c r="L90" s="64"/>
      <c r="M90" s="64"/>
      <c r="N90" s="64"/>
      <c r="O90" s="64"/>
    </row>
    <row r="91" spans="2:15" ht="24.75" customHeight="1">
      <c r="B91" s="64"/>
      <c r="C91" s="64"/>
      <c r="D91" s="64"/>
      <c r="E91" s="64"/>
      <c r="F91" s="64"/>
      <c r="G91" s="64"/>
      <c r="H91" s="64"/>
      <c r="I91" s="294"/>
      <c r="J91" s="64"/>
      <c r="K91" s="64"/>
      <c r="L91" s="64"/>
      <c r="M91" s="64"/>
      <c r="N91" s="64"/>
      <c r="O91" s="64"/>
    </row>
    <row r="92" spans="2:15" ht="50" customHeight="1">
      <c r="B92" s="450" t="s">
        <v>891</v>
      </c>
      <c r="C92" s="450"/>
      <c r="D92" s="450"/>
      <c r="E92" s="450"/>
      <c r="F92" s="450"/>
      <c r="G92" s="450"/>
      <c r="H92" s="450"/>
      <c r="I92" s="294"/>
      <c r="J92" s="64"/>
      <c r="K92" s="64"/>
      <c r="L92" s="64"/>
      <c r="M92" s="64"/>
      <c r="N92" s="64"/>
      <c r="O92" s="64"/>
    </row>
    <row r="93" spans="2:15" ht="24.75" customHeight="1">
      <c r="B93" s="64"/>
      <c r="C93" s="64"/>
      <c r="D93" s="64"/>
      <c r="E93" s="64"/>
      <c r="F93" s="64"/>
      <c r="G93" s="64"/>
      <c r="H93" s="64"/>
      <c r="I93" s="294"/>
    </row>
    <row r="94" spans="2:15" ht="30" customHeight="1">
      <c r="B94" s="470" t="s">
        <v>145</v>
      </c>
      <c r="C94" s="470"/>
      <c r="D94" s="470"/>
      <c r="E94" s="470"/>
      <c r="F94" s="470"/>
      <c r="G94" s="470"/>
      <c r="H94" s="470"/>
      <c r="I94" s="294"/>
      <c r="J94" s="64"/>
      <c r="K94" s="64"/>
    </row>
    <row r="95" spans="2:15" ht="30" customHeight="1">
      <c r="B95" s="443" t="s">
        <v>146</v>
      </c>
      <c r="C95" s="443"/>
      <c r="D95" s="443"/>
      <c r="E95" s="443"/>
      <c r="F95" s="64"/>
      <c r="G95" s="64"/>
      <c r="H95" s="64"/>
      <c r="I95" s="294"/>
      <c r="J95" s="64"/>
      <c r="K95" s="64"/>
    </row>
    <row r="96" spans="2:15" ht="30" customHeight="1">
      <c r="B96" s="122"/>
      <c r="C96" s="122"/>
      <c r="D96" s="122"/>
      <c r="E96" s="122"/>
      <c r="F96" s="64"/>
      <c r="G96" s="64"/>
      <c r="H96" s="64"/>
      <c r="I96" s="294"/>
      <c r="J96" s="64"/>
      <c r="K96" s="64"/>
    </row>
    <row r="97" spans="2:11" ht="50" customHeight="1">
      <c r="B97" s="450" t="s">
        <v>892</v>
      </c>
      <c r="C97" s="450"/>
      <c r="D97" s="450"/>
      <c r="E97" s="450"/>
      <c r="F97" s="450"/>
      <c r="G97" s="450"/>
      <c r="H97" s="450"/>
      <c r="I97" s="294"/>
      <c r="J97" s="64"/>
      <c r="K97" s="64"/>
    </row>
    <row r="98" spans="2:11" ht="24.75" customHeight="1">
      <c r="B98" s="64"/>
      <c r="C98" s="64"/>
      <c r="D98" s="64"/>
      <c r="E98" s="64"/>
      <c r="F98" s="64"/>
      <c r="G98" s="64"/>
      <c r="H98" s="64"/>
      <c r="I98" s="294"/>
    </row>
    <row r="99" spans="2:11" ht="51" customHeight="1">
      <c r="B99" s="450" t="s">
        <v>893</v>
      </c>
      <c r="C99" s="450"/>
      <c r="D99" s="450"/>
      <c r="E99" s="450"/>
      <c r="F99" s="450"/>
      <c r="G99" s="450"/>
      <c r="H99" s="450"/>
      <c r="I99" s="294"/>
      <c r="J99" s="64"/>
      <c r="K99" s="64"/>
    </row>
    <row r="100" spans="2:11" ht="24.75" customHeight="1">
      <c r="B100" s="376"/>
      <c r="C100" s="288"/>
      <c r="D100" s="288"/>
      <c r="E100" s="288"/>
      <c r="F100" s="294"/>
      <c r="G100" s="294"/>
      <c r="H100" s="294"/>
      <c r="I100" s="294"/>
      <c r="J100" s="294"/>
      <c r="K100" s="294"/>
    </row>
    <row r="101" spans="2:11" ht="30" customHeight="1">
      <c r="B101" s="437" t="s">
        <v>572</v>
      </c>
      <c r="C101" s="437"/>
      <c r="D101" s="437"/>
      <c r="E101" s="437"/>
      <c r="F101" s="64"/>
      <c r="G101" s="64"/>
      <c r="H101" s="64"/>
      <c r="I101" s="294"/>
      <c r="J101" s="64"/>
      <c r="K101" s="64"/>
    </row>
    <row r="102" spans="2:11" ht="30" customHeight="1">
      <c r="B102" s="64"/>
      <c r="C102" s="64"/>
      <c r="D102" s="64"/>
      <c r="E102" s="64"/>
      <c r="F102" s="64"/>
      <c r="G102" s="64"/>
      <c r="H102" s="64"/>
      <c r="I102" s="294"/>
      <c r="J102" s="64"/>
      <c r="K102" s="64"/>
    </row>
    <row r="103" spans="2:11" ht="50" customHeight="1">
      <c r="B103" s="440" t="s">
        <v>571</v>
      </c>
      <c r="C103" s="441"/>
      <c r="D103" s="440" t="s">
        <v>734</v>
      </c>
      <c r="E103" s="441"/>
      <c r="F103" s="64"/>
      <c r="G103" s="64"/>
      <c r="H103" s="64"/>
      <c r="I103" s="294"/>
      <c r="J103" s="64"/>
      <c r="K103" s="64"/>
    </row>
    <row r="104" spans="2:11" ht="30" customHeight="1">
      <c r="B104" s="438" t="s">
        <v>566</v>
      </c>
      <c r="C104" s="439"/>
      <c r="D104" s="435">
        <v>0.82620000000000005</v>
      </c>
      <c r="E104" s="436"/>
      <c r="F104" s="64"/>
      <c r="G104" s="64"/>
      <c r="H104" s="64"/>
      <c r="I104" s="294"/>
      <c r="J104" s="64"/>
      <c r="K104" s="64"/>
    </row>
    <row r="105" spans="2:11" ht="30" customHeight="1">
      <c r="B105" s="438" t="s">
        <v>567</v>
      </c>
      <c r="C105" s="439"/>
      <c r="D105" s="435">
        <v>0.8246</v>
      </c>
      <c r="E105" s="436"/>
      <c r="F105" s="64"/>
      <c r="G105" s="64"/>
      <c r="H105" s="64"/>
      <c r="I105" s="294"/>
    </row>
    <row r="106" spans="2:11" ht="30" customHeight="1">
      <c r="B106" s="438" t="s">
        <v>569</v>
      </c>
      <c r="C106" s="439"/>
      <c r="D106" s="435">
        <v>0.35639999999999999</v>
      </c>
      <c r="E106" s="436"/>
      <c r="F106" s="64"/>
      <c r="G106" s="64"/>
      <c r="H106" s="64"/>
      <c r="I106" s="294"/>
    </row>
    <row r="107" spans="2:11" ht="30" customHeight="1">
      <c r="B107" s="438" t="s">
        <v>570</v>
      </c>
      <c r="C107" s="439"/>
      <c r="D107" s="435">
        <v>0.42770000000000002</v>
      </c>
      <c r="E107" s="436"/>
      <c r="F107" s="64"/>
      <c r="G107" s="64"/>
      <c r="H107" s="64"/>
      <c r="I107" s="294"/>
    </row>
    <row r="108" spans="2:11" ht="30" customHeight="1">
      <c r="B108" s="438" t="s">
        <v>568</v>
      </c>
      <c r="C108" s="439"/>
      <c r="D108" s="435"/>
      <c r="E108" s="436"/>
      <c r="F108" s="64"/>
      <c r="G108" s="64"/>
      <c r="H108" s="64"/>
      <c r="I108" s="294"/>
    </row>
    <row r="109" spans="2:11" ht="30" customHeight="1">
      <c r="B109" s="454" t="s">
        <v>125</v>
      </c>
      <c r="C109" s="455"/>
      <c r="D109" s="447">
        <f>SUM(D104:D108)</f>
        <v>2.4349000000000003</v>
      </c>
      <c r="E109" s="448"/>
      <c r="F109" s="64"/>
      <c r="G109" s="64"/>
      <c r="H109" s="64"/>
      <c r="I109" s="294"/>
    </row>
    <row r="111" spans="2:11" ht="30.75" customHeight="1">
      <c r="B111" s="453" t="s">
        <v>1115</v>
      </c>
      <c r="C111" s="453"/>
      <c r="H111" s="377" t="s">
        <v>1116</v>
      </c>
      <c r="I111" s="374"/>
    </row>
    <row r="113" spans="2:9" ht="50" customHeight="1">
      <c r="B113" s="421" t="s">
        <v>830</v>
      </c>
      <c r="C113" s="421"/>
      <c r="D113" s="421"/>
      <c r="E113" s="421"/>
      <c r="F113" s="421"/>
      <c r="G113" s="421"/>
      <c r="H113" s="421"/>
      <c r="I113" s="350"/>
    </row>
  </sheetData>
  <mergeCells count="65">
    <mergeCell ref="B92:H92"/>
    <mergeCell ref="B94:H94"/>
    <mergeCell ref="B97:H97"/>
    <mergeCell ref="D86:E86"/>
    <mergeCell ref="B86:C86"/>
    <mergeCell ref="B87:C87"/>
    <mergeCell ref="B88:C88"/>
    <mergeCell ref="B36:H36"/>
    <mergeCell ref="B77:H77"/>
    <mergeCell ref="B5:H5"/>
    <mergeCell ref="B61:H61"/>
    <mergeCell ref="F54:H55"/>
    <mergeCell ref="B47:H47"/>
    <mergeCell ref="B59:H59"/>
    <mergeCell ref="B32:H32"/>
    <mergeCell ref="C16:D16"/>
    <mergeCell ref="C29:F29"/>
    <mergeCell ref="K9:L9"/>
    <mergeCell ref="D8:E8"/>
    <mergeCell ref="K60:M63"/>
    <mergeCell ref="D84:E84"/>
    <mergeCell ref="D85:E85"/>
    <mergeCell ref="J82:O82"/>
    <mergeCell ref="K56:M58"/>
    <mergeCell ref="B75:H75"/>
    <mergeCell ref="B71:H71"/>
    <mergeCell ref="K29:L29"/>
    <mergeCell ref="F42:H43"/>
    <mergeCell ref="B38:H38"/>
    <mergeCell ref="B35:H35"/>
    <mergeCell ref="B33:H33"/>
    <mergeCell ref="C17:D17"/>
    <mergeCell ref="C22:F22"/>
    <mergeCell ref="B113:H113"/>
    <mergeCell ref="D109:E109"/>
    <mergeCell ref="B90:E90"/>
    <mergeCell ref="B105:C105"/>
    <mergeCell ref="B79:H79"/>
    <mergeCell ref="B81:H81"/>
    <mergeCell ref="B84:C84"/>
    <mergeCell ref="B111:C111"/>
    <mergeCell ref="B85:C85"/>
    <mergeCell ref="B106:C106"/>
    <mergeCell ref="B107:C107"/>
    <mergeCell ref="B108:C108"/>
    <mergeCell ref="B109:C109"/>
    <mergeCell ref="D105:E105"/>
    <mergeCell ref="D106:E106"/>
    <mergeCell ref="D107:E107"/>
    <mergeCell ref="D108:E108"/>
    <mergeCell ref="B101:E101"/>
    <mergeCell ref="G2:H2"/>
    <mergeCell ref="B104:C104"/>
    <mergeCell ref="B103:C103"/>
    <mergeCell ref="D103:E103"/>
    <mergeCell ref="D104:E104"/>
    <mergeCell ref="B31:H31"/>
    <mergeCell ref="B95:E95"/>
    <mergeCell ref="D87:E87"/>
    <mergeCell ref="D88:E88"/>
    <mergeCell ref="B82:H82"/>
    <mergeCell ref="B99:H99"/>
    <mergeCell ref="B49:H49"/>
    <mergeCell ref="B72:H72"/>
    <mergeCell ref="B73:H73"/>
  </mergeCells>
  <phoneticPr fontId="75" type="noConversion"/>
  <hyperlinks>
    <hyperlink ref="B113" location="'lista de datos'!A1" display="Volver al índice"/>
    <hyperlink ref="H111" location="'flota de vehículos'!A1" display="Siguiente   "/>
    <hyperlink ref="B111" location="socioeconómicos!A1" display=" Atrás "/>
    <hyperlink ref="C111" location="socioeconómicos!A1" display="socioeconómicos!A1"/>
    <hyperlink ref="B113:H113" location="'lista de datos '!A1" display="Volver al índice"/>
    <hyperlink ref="B111:C111" location="'socioeconómicos '!A1" display="  Atrás "/>
  </hyperlinks>
  <pageMargins left="0.19" right="0.4" top="1.96" bottom="0.98" header="0.49" footer="0.49"/>
  <pageSetup scale="33" fitToHeight="3" pageOrder="overThenDown" orientation="landscape" horizontalDpi="4294967292" verticalDpi="4294967292"/>
  <headerFooter>
    <oddHeader>&amp;L&amp;K000000&amp;G&amp;R&amp;"Roboto Medium,Normal"&amp;11&amp;K155E89Observatorio de Movilidad Urbana</oddHeader>
  </headerFooter>
  <rowBreaks count="1" manualBreakCount="1">
    <brk id="59" max="16383" man="1"/>
  </rowBreaks>
  <drawing r:id="rId1"/>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79"/>
  <sheetViews>
    <sheetView topLeftCell="B1" zoomScaleSheetLayoutView="30" workbookViewId="0">
      <pane xSplit="2" topLeftCell="D1" activePane="topRight" state="frozen"/>
      <selection activeCell="E13" sqref="E13"/>
      <selection pane="topRight" activeCell="B1" sqref="B1"/>
    </sheetView>
  </sheetViews>
  <sheetFormatPr baseColWidth="10" defaultColWidth="8.83203125" defaultRowHeight="30.75" customHeight="1" x14ac:dyDescent="0"/>
  <cols>
    <col min="1" max="1" width="8.83203125" style="41"/>
    <col min="2" max="2" width="12.83203125" style="41" customWidth="1"/>
    <col min="3" max="3" width="55.83203125" style="41" customWidth="1"/>
    <col min="4" max="4" width="21.33203125" style="41" customWidth="1"/>
    <col min="5" max="9" width="13" style="41" customWidth="1"/>
    <col min="10" max="10" width="14.33203125" style="41" customWidth="1"/>
    <col min="11" max="11" width="19.6640625" style="100" customWidth="1"/>
    <col min="12" max="12" width="15.83203125" style="41" customWidth="1"/>
    <col min="13" max="13" width="26.5" style="41" customWidth="1"/>
    <col min="14" max="14" width="38.1640625" style="41" customWidth="1"/>
    <col min="15" max="15" width="13" style="41" customWidth="1"/>
    <col min="16" max="16" width="16.83203125" style="41" customWidth="1"/>
    <col min="17" max="17" width="20.6640625" style="41" customWidth="1"/>
    <col min="18" max="18" width="21" style="41" customWidth="1"/>
    <col min="19" max="20" width="11.5" style="41" customWidth="1"/>
    <col min="21" max="21" width="12.5" style="41" customWidth="1"/>
    <col min="22" max="22" width="12" style="41" customWidth="1"/>
    <col min="23" max="16384" width="8.83203125" style="41"/>
  </cols>
  <sheetData>
    <row r="1" spans="2:26" s="7" customFormat="1" ht="30.75" customHeight="1"/>
    <row r="2" spans="2:26" s="7" customFormat="1" ht="62" customHeight="1">
      <c r="B2" s="6"/>
      <c r="C2" s="6"/>
      <c r="D2" s="6"/>
      <c r="E2" s="6"/>
      <c r="F2" s="6"/>
      <c r="Q2" s="413" t="s">
        <v>1165</v>
      </c>
      <c r="R2" s="413"/>
    </row>
    <row r="3" spans="2:26" s="7" customFormat="1" ht="30.75" customHeight="1">
      <c r="B3" s="6"/>
      <c r="C3" s="6"/>
      <c r="D3" s="6"/>
      <c r="E3" s="6"/>
      <c r="J3" s="98"/>
      <c r="K3" s="98"/>
      <c r="L3" s="98"/>
      <c r="M3" s="98"/>
    </row>
    <row r="4" spans="2:26" ht="30.75" customHeight="1">
      <c r="C4" s="6"/>
      <c r="D4" s="6"/>
      <c r="E4" s="6"/>
    </row>
    <row r="5" spans="2:26" ht="50" customHeight="1">
      <c r="C5" s="430" t="s">
        <v>895</v>
      </c>
      <c r="D5" s="430"/>
      <c r="E5" s="430"/>
      <c r="F5" s="430"/>
      <c r="G5" s="430"/>
      <c r="H5" s="430"/>
      <c r="I5" s="430"/>
      <c r="J5" s="430"/>
      <c r="K5" s="430"/>
      <c r="L5" s="430"/>
      <c r="M5" s="430"/>
      <c r="N5" s="430"/>
      <c r="O5" s="430"/>
      <c r="P5" s="430"/>
      <c r="Q5" s="430"/>
      <c r="R5" s="430"/>
      <c r="S5" s="135"/>
    </row>
    <row r="6" spans="2:26" ht="30.75" customHeight="1">
      <c r="C6" s="44"/>
      <c r="D6" s="474" t="s">
        <v>426</v>
      </c>
      <c r="E6" s="474"/>
      <c r="F6" s="474"/>
      <c r="G6" s="474"/>
      <c r="H6" s="136"/>
      <c r="I6" s="136"/>
      <c r="J6" s="136"/>
      <c r="K6" s="136"/>
      <c r="L6" s="44"/>
      <c r="M6" s="44"/>
    </row>
    <row r="7" spans="2:26" ht="30.75" customHeight="1">
      <c r="B7" s="6"/>
      <c r="C7" s="44"/>
      <c r="D7" s="137"/>
      <c r="E7" s="137"/>
      <c r="F7" s="137"/>
      <c r="G7" s="137"/>
      <c r="H7" s="136"/>
      <c r="I7" s="136"/>
      <c r="J7" s="136"/>
      <c r="K7" s="136"/>
      <c r="L7" s="44"/>
      <c r="M7" s="44"/>
      <c r="N7" s="76" t="s">
        <v>590</v>
      </c>
    </row>
    <row r="8" spans="2:26" s="59" customFormat="1" ht="50" customHeight="1">
      <c r="B8" s="469"/>
      <c r="C8" s="349" t="s">
        <v>312</v>
      </c>
      <c r="D8" s="45" t="s">
        <v>435</v>
      </c>
      <c r="E8" s="45" t="s">
        <v>313</v>
      </c>
      <c r="F8" s="45" t="s">
        <v>401</v>
      </c>
      <c r="G8" s="45" t="s">
        <v>315</v>
      </c>
      <c r="H8" s="45" t="s">
        <v>427</v>
      </c>
      <c r="I8" s="45" t="s">
        <v>434</v>
      </c>
      <c r="J8" s="45" t="s">
        <v>316</v>
      </c>
      <c r="K8" s="138" t="s">
        <v>896</v>
      </c>
      <c r="L8" s="45" t="s">
        <v>293</v>
      </c>
      <c r="M8" s="45" t="s">
        <v>638</v>
      </c>
      <c r="N8" s="45" t="s">
        <v>558</v>
      </c>
      <c r="O8" s="139" t="s">
        <v>48</v>
      </c>
    </row>
    <row r="9" spans="2:26" s="59" customFormat="1" ht="30.75" customHeight="1">
      <c r="B9" s="469"/>
      <c r="C9" s="140" t="s">
        <v>432</v>
      </c>
      <c r="D9" s="141"/>
      <c r="E9" s="142"/>
      <c r="F9" s="142"/>
      <c r="G9" s="142"/>
      <c r="H9" s="142"/>
      <c r="I9" s="142"/>
      <c r="J9" s="142"/>
      <c r="K9" s="142"/>
      <c r="L9" s="142"/>
      <c r="M9" s="142"/>
      <c r="N9" s="142"/>
      <c r="P9" s="75" t="s">
        <v>598</v>
      </c>
      <c r="Q9" s="69"/>
      <c r="R9" s="69"/>
      <c r="X9" s="103"/>
      <c r="Y9" s="103"/>
      <c r="Z9" s="103"/>
    </row>
    <row r="10" spans="2:26" s="59" customFormat="1" ht="30.75" customHeight="1">
      <c r="B10" s="469"/>
      <c r="C10" s="143" t="s">
        <v>281</v>
      </c>
      <c r="D10" s="144"/>
      <c r="E10" s="85">
        <v>792951</v>
      </c>
      <c r="F10" s="46">
        <v>0</v>
      </c>
      <c r="G10" s="46">
        <v>0</v>
      </c>
      <c r="H10" s="46">
        <v>0</v>
      </c>
      <c r="I10" s="85" t="s">
        <v>649</v>
      </c>
      <c r="J10" s="46">
        <v>0</v>
      </c>
      <c r="K10" s="46">
        <v>0</v>
      </c>
      <c r="L10" s="85">
        <v>792951</v>
      </c>
      <c r="M10" s="50">
        <v>792951</v>
      </c>
      <c r="N10" s="43">
        <v>13.89</v>
      </c>
      <c r="P10" s="94" t="s">
        <v>312</v>
      </c>
      <c r="Q10" s="94" t="s">
        <v>420</v>
      </c>
      <c r="R10" s="94" t="s">
        <v>421</v>
      </c>
    </row>
    <row r="11" spans="2:26" s="59" customFormat="1" ht="30.75" customHeight="1">
      <c r="B11" s="469"/>
      <c r="C11" s="143" t="s">
        <v>282</v>
      </c>
      <c r="D11" s="144"/>
      <c r="E11" s="46">
        <v>116433</v>
      </c>
      <c r="F11" s="46">
        <v>0</v>
      </c>
      <c r="G11" s="46">
        <v>0</v>
      </c>
      <c r="H11" s="46">
        <v>0</v>
      </c>
      <c r="I11" s="46">
        <v>0</v>
      </c>
      <c r="J11" s="46">
        <v>0</v>
      </c>
      <c r="K11" s="46">
        <v>0</v>
      </c>
      <c r="L11" s="85">
        <v>116433</v>
      </c>
      <c r="M11" s="50">
        <v>116433</v>
      </c>
      <c r="N11" s="43">
        <v>7.47</v>
      </c>
      <c r="P11" s="71" t="s">
        <v>604</v>
      </c>
      <c r="Q11" s="43" t="s">
        <v>552</v>
      </c>
      <c r="R11" s="43" t="s">
        <v>555</v>
      </c>
    </row>
    <row r="12" spans="2:26" s="59" customFormat="1" ht="30.75" customHeight="1">
      <c r="B12" s="469"/>
      <c r="C12" s="143" t="s">
        <v>897</v>
      </c>
      <c r="D12" s="144"/>
      <c r="E12" s="85">
        <v>48907</v>
      </c>
      <c r="F12" s="85">
        <v>0</v>
      </c>
      <c r="G12" s="85">
        <v>0</v>
      </c>
      <c r="H12" s="85">
        <v>0</v>
      </c>
      <c r="I12" s="85" t="s">
        <v>649</v>
      </c>
      <c r="J12" s="46">
        <v>0</v>
      </c>
      <c r="K12" s="46">
        <v>0</v>
      </c>
      <c r="L12" s="85">
        <v>48907</v>
      </c>
      <c r="M12" s="85">
        <v>48907</v>
      </c>
      <c r="N12" s="43">
        <v>4.47</v>
      </c>
      <c r="P12" s="71" t="s">
        <v>492</v>
      </c>
      <c r="Q12" s="43" t="s">
        <v>553</v>
      </c>
      <c r="R12" s="43" t="s">
        <v>557</v>
      </c>
    </row>
    <row r="13" spans="2:26" s="59" customFormat="1" ht="30.75" customHeight="1">
      <c r="B13" s="469"/>
      <c r="C13" s="143" t="s">
        <v>283</v>
      </c>
      <c r="D13" s="145">
        <v>140723</v>
      </c>
      <c r="E13" s="46"/>
      <c r="F13" s="46"/>
      <c r="G13" s="46"/>
      <c r="H13" s="85"/>
      <c r="I13" s="85"/>
      <c r="J13" s="85"/>
      <c r="K13" s="85"/>
      <c r="L13" s="85">
        <v>140723</v>
      </c>
      <c r="M13" s="50">
        <v>140723</v>
      </c>
      <c r="N13" s="43"/>
      <c r="P13" s="71" t="s">
        <v>597</v>
      </c>
      <c r="Q13" s="43" t="s">
        <v>554</v>
      </c>
      <c r="R13" s="43" t="s">
        <v>556</v>
      </c>
    </row>
    <row r="14" spans="2:26" s="59" customFormat="1" ht="30.75" customHeight="1">
      <c r="B14" s="469"/>
      <c r="C14" s="146" t="s">
        <v>898</v>
      </c>
      <c r="D14" s="147"/>
      <c r="E14" s="113">
        <v>958291</v>
      </c>
      <c r="F14" s="113">
        <v>0</v>
      </c>
      <c r="G14" s="113">
        <v>0</v>
      </c>
      <c r="H14" s="113">
        <v>0</v>
      </c>
      <c r="I14" s="113">
        <v>0</v>
      </c>
      <c r="J14" s="113">
        <v>0</v>
      </c>
      <c r="K14" s="113">
        <v>0</v>
      </c>
      <c r="L14" s="84">
        <v>1099014</v>
      </c>
      <c r="M14" s="84">
        <v>1099014</v>
      </c>
      <c r="N14" s="84"/>
    </row>
    <row r="15" spans="2:26" s="59" customFormat="1" ht="30.75" customHeight="1">
      <c r="B15" s="469"/>
      <c r="C15" s="140" t="s">
        <v>433</v>
      </c>
      <c r="D15" s="141"/>
      <c r="E15" s="142"/>
      <c r="F15" s="142"/>
      <c r="G15" s="142"/>
      <c r="H15" s="148"/>
      <c r="I15" s="148"/>
      <c r="J15" s="148"/>
      <c r="K15" s="148"/>
      <c r="L15" s="148"/>
      <c r="M15" s="148"/>
      <c r="N15" s="148"/>
    </row>
    <row r="16" spans="2:26" s="59" customFormat="1" ht="30.75" customHeight="1">
      <c r="B16" s="469"/>
      <c r="C16" s="143" t="s">
        <v>408</v>
      </c>
      <c r="D16" s="46" t="s">
        <v>32</v>
      </c>
      <c r="E16" s="46"/>
      <c r="F16" s="46"/>
      <c r="G16" s="46"/>
      <c r="H16" s="85"/>
      <c r="I16" s="85"/>
      <c r="J16" s="85"/>
      <c r="K16" s="85"/>
      <c r="L16" s="85">
        <v>0</v>
      </c>
      <c r="M16" s="49">
        <v>0</v>
      </c>
      <c r="N16" s="85">
        <v>0</v>
      </c>
    </row>
    <row r="17" spans="2:17" s="59" customFormat="1" ht="30.75" customHeight="1">
      <c r="B17" s="469"/>
      <c r="C17" s="143" t="s">
        <v>409</v>
      </c>
      <c r="D17" s="144"/>
      <c r="E17" s="46">
        <v>0</v>
      </c>
      <c r="F17" s="46">
        <v>0</v>
      </c>
      <c r="G17" s="46">
        <v>0</v>
      </c>
      <c r="H17" s="46">
        <v>0</v>
      </c>
      <c r="I17" s="46">
        <v>0</v>
      </c>
      <c r="J17" s="46">
        <v>0</v>
      </c>
      <c r="K17" s="46">
        <v>0</v>
      </c>
      <c r="L17" s="46">
        <v>0</v>
      </c>
      <c r="M17" s="49">
        <v>0</v>
      </c>
      <c r="N17" s="46">
        <v>0</v>
      </c>
      <c r="P17" s="149"/>
    </row>
    <row r="18" spans="2:17" s="59" customFormat="1" ht="30.75" customHeight="1">
      <c r="B18" s="469"/>
      <c r="C18" s="143" t="s">
        <v>899</v>
      </c>
      <c r="D18" s="144"/>
      <c r="E18" s="46">
        <v>0</v>
      </c>
      <c r="F18" s="46">
        <v>0</v>
      </c>
      <c r="G18" s="46">
        <v>0</v>
      </c>
      <c r="H18" s="46">
        <v>0</v>
      </c>
      <c r="I18" s="46">
        <v>0</v>
      </c>
      <c r="J18" s="46">
        <v>0</v>
      </c>
      <c r="K18" s="46">
        <v>0</v>
      </c>
      <c r="L18" s="46">
        <v>0</v>
      </c>
      <c r="M18" s="49">
        <v>0</v>
      </c>
      <c r="N18" s="85">
        <v>0</v>
      </c>
      <c r="P18" s="150"/>
    </row>
    <row r="19" spans="2:17" s="59" customFormat="1" ht="30.75" customHeight="1">
      <c r="B19" s="469"/>
      <c r="C19" s="143" t="s">
        <v>407</v>
      </c>
      <c r="D19" s="144"/>
      <c r="E19" s="46">
        <v>0</v>
      </c>
      <c r="F19" s="46">
        <v>0</v>
      </c>
      <c r="G19" s="46">
        <v>0</v>
      </c>
      <c r="H19" s="46">
        <v>0</v>
      </c>
      <c r="I19" s="46">
        <v>0</v>
      </c>
      <c r="J19" s="46">
        <v>0</v>
      </c>
      <c r="K19" s="46">
        <v>0</v>
      </c>
      <c r="L19" s="46">
        <v>0</v>
      </c>
      <c r="M19" s="49">
        <v>0</v>
      </c>
      <c r="N19" s="46">
        <v>0</v>
      </c>
      <c r="P19" s="151"/>
    </row>
    <row r="20" spans="2:17" s="59" customFormat="1" ht="30.75" customHeight="1">
      <c r="B20" s="469"/>
      <c r="C20" s="143" t="s">
        <v>422</v>
      </c>
      <c r="D20" s="144"/>
      <c r="E20" s="46">
        <v>0</v>
      </c>
      <c r="F20" s="46">
        <v>0</v>
      </c>
      <c r="G20" s="46">
        <v>0</v>
      </c>
      <c r="H20" s="46">
        <v>0</v>
      </c>
      <c r="I20" s="46">
        <v>0</v>
      </c>
      <c r="J20" s="46">
        <v>0</v>
      </c>
      <c r="K20" s="46">
        <v>0</v>
      </c>
      <c r="L20" s="46">
        <v>0</v>
      </c>
      <c r="M20" s="49">
        <v>0</v>
      </c>
      <c r="N20" s="46">
        <v>0</v>
      </c>
      <c r="P20" s="152"/>
    </row>
    <row r="21" spans="2:17" s="59" customFormat="1" ht="30.75" customHeight="1">
      <c r="B21" s="469"/>
      <c r="C21" s="143" t="s">
        <v>285</v>
      </c>
      <c r="D21" s="144"/>
      <c r="E21" s="46">
        <v>1120</v>
      </c>
      <c r="F21" s="46">
        <v>0</v>
      </c>
      <c r="G21" s="46">
        <v>4241</v>
      </c>
      <c r="H21" s="46">
        <v>0</v>
      </c>
      <c r="I21" s="46">
        <v>14</v>
      </c>
      <c r="J21" s="46">
        <v>0</v>
      </c>
      <c r="K21" s="46">
        <v>0</v>
      </c>
      <c r="L21" s="85">
        <v>5375</v>
      </c>
      <c r="M21" s="49">
        <v>4300</v>
      </c>
      <c r="N21" s="43">
        <v>8</v>
      </c>
    </row>
    <row r="22" spans="2:17" s="59" customFormat="1" ht="30.75" customHeight="1">
      <c r="B22" s="469"/>
      <c r="C22" s="143" t="s">
        <v>429</v>
      </c>
      <c r="D22" s="144"/>
      <c r="E22" s="46"/>
      <c r="F22" s="46"/>
      <c r="G22" s="46"/>
      <c r="H22" s="46"/>
      <c r="I22" s="46"/>
      <c r="J22" s="46"/>
      <c r="K22" s="46"/>
      <c r="L22" s="46"/>
      <c r="M22" s="46"/>
      <c r="N22" s="46"/>
    </row>
    <row r="23" spans="2:17" s="59" customFormat="1" ht="30.75" customHeight="1">
      <c r="B23" s="469"/>
      <c r="C23" s="153" t="s">
        <v>900</v>
      </c>
      <c r="D23" s="144"/>
      <c r="E23" s="46">
        <v>525</v>
      </c>
      <c r="F23" s="46">
        <v>0</v>
      </c>
      <c r="G23" s="95">
        <v>12050</v>
      </c>
      <c r="H23" s="46">
        <v>0</v>
      </c>
      <c r="I23" s="46">
        <v>112</v>
      </c>
      <c r="J23" s="46">
        <v>0</v>
      </c>
      <c r="K23" s="46">
        <v>0</v>
      </c>
      <c r="L23" s="85">
        <v>12687</v>
      </c>
      <c r="M23" s="57">
        <v>10244.752500000001</v>
      </c>
      <c r="N23" s="43">
        <v>12.8</v>
      </c>
      <c r="P23" s="154"/>
    </row>
    <row r="24" spans="2:17" s="59" customFormat="1" ht="30.75" customHeight="1">
      <c r="B24" s="469"/>
      <c r="C24" s="153" t="s">
        <v>901</v>
      </c>
      <c r="D24" s="144"/>
      <c r="E24" s="46">
        <v>0</v>
      </c>
      <c r="F24" s="46">
        <v>0</v>
      </c>
      <c r="G24" s="46">
        <v>1073</v>
      </c>
      <c r="H24" s="46">
        <v>0</v>
      </c>
      <c r="I24" s="46">
        <v>1</v>
      </c>
      <c r="J24" s="46">
        <v>0</v>
      </c>
      <c r="K24" s="46">
        <v>0</v>
      </c>
      <c r="L24" s="85">
        <v>1074</v>
      </c>
      <c r="M24" s="50">
        <v>1059</v>
      </c>
      <c r="N24" s="43">
        <v>3.9</v>
      </c>
      <c r="P24" s="108"/>
    </row>
    <row r="25" spans="2:17" s="59" customFormat="1" ht="30.75" customHeight="1">
      <c r="B25" s="469"/>
      <c r="C25" s="153" t="s">
        <v>902</v>
      </c>
      <c r="D25" s="144"/>
      <c r="E25" s="46">
        <v>0</v>
      </c>
      <c r="F25" s="46">
        <v>0</v>
      </c>
      <c r="G25" s="46">
        <v>0</v>
      </c>
      <c r="H25" s="46">
        <v>0</v>
      </c>
      <c r="I25" s="46">
        <v>0</v>
      </c>
      <c r="J25" s="46">
        <v>0</v>
      </c>
      <c r="K25" s="46">
        <v>0</v>
      </c>
      <c r="L25" s="85">
        <v>0</v>
      </c>
      <c r="M25" s="50">
        <v>0</v>
      </c>
      <c r="N25" s="43">
        <v>0</v>
      </c>
    </row>
    <row r="26" spans="2:17" s="59" customFormat="1" ht="30.75" customHeight="1">
      <c r="B26" s="469"/>
      <c r="C26" s="146" t="s">
        <v>903</v>
      </c>
      <c r="D26" s="147"/>
      <c r="E26" s="115">
        <v>1645</v>
      </c>
      <c r="F26" s="115">
        <v>0</v>
      </c>
      <c r="G26" s="155">
        <v>17364</v>
      </c>
      <c r="H26" s="115">
        <v>0</v>
      </c>
      <c r="I26" s="115">
        <v>127</v>
      </c>
      <c r="J26" s="115">
        <v>0</v>
      </c>
      <c r="K26" s="115">
        <v>0</v>
      </c>
      <c r="L26" s="155">
        <v>19136</v>
      </c>
      <c r="M26" s="113">
        <v>19136</v>
      </c>
      <c r="N26" s="113"/>
    </row>
    <row r="27" spans="2:17" s="59" customFormat="1" ht="30.75" customHeight="1">
      <c r="B27" s="469"/>
      <c r="C27" s="143" t="s">
        <v>611</v>
      </c>
      <c r="D27" s="144"/>
      <c r="E27" s="46">
        <v>0</v>
      </c>
      <c r="F27" s="46">
        <v>0</v>
      </c>
      <c r="G27" s="95">
        <v>0</v>
      </c>
      <c r="H27" s="46">
        <v>0</v>
      </c>
      <c r="I27" s="46">
        <v>0</v>
      </c>
      <c r="J27" s="86">
        <v>0</v>
      </c>
      <c r="K27" s="46">
        <v>0</v>
      </c>
      <c r="L27" s="86">
        <v>0</v>
      </c>
      <c r="M27" s="49">
        <v>0</v>
      </c>
      <c r="N27" s="156">
        <v>0</v>
      </c>
    </row>
    <row r="28" spans="2:17" s="59" customFormat="1" ht="30.75" customHeight="1">
      <c r="B28" s="469"/>
      <c r="C28" s="143" t="s">
        <v>612</v>
      </c>
      <c r="D28" s="144"/>
      <c r="E28" s="46">
        <v>0</v>
      </c>
      <c r="F28" s="46">
        <v>0</v>
      </c>
      <c r="G28" s="46">
        <v>0</v>
      </c>
      <c r="H28" s="46">
        <v>0</v>
      </c>
      <c r="I28" s="46">
        <v>0</v>
      </c>
      <c r="J28" s="86">
        <v>0</v>
      </c>
      <c r="K28" s="86">
        <v>0</v>
      </c>
      <c r="L28" s="86">
        <v>0</v>
      </c>
      <c r="M28" s="86">
        <v>0</v>
      </c>
      <c r="N28" s="43">
        <v>0</v>
      </c>
      <c r="O28" s="111"/>
    </row>
    <row r="29" spans="2:17" s="59" customFormat="1" ht="30.75" customHeight="1">
      <c r="B29" s="469"/>
      <c r="C29" s="143" t="s">
        <v>613</v>
      </c>
      <c r="D29" s="144"/>
      <c r="E29" s="46">
        <v>0</v>
      </c>
      <c r="F29" s="46">
        <v>0</v>
      </c>
      <c r="G29" s="46">
        <v>0</v>
      </c>
      <c r="H29" s="46">
        <v>0</v>
      </c>
      <c r="I29" s="46">
        <v>0</v>
      </c>
      <c r="J29" s="86">
        <v>0</v>
      </c>
      <c r="K29" s="46">
        <v>0</v>
      </c>
      <c r="L29" s="86">
        <v>0</v>
      </c>
      <c r="M29" s="49">
        <v>0</v>
      </c>
      <c r="N29" s="43">
        <v>0</v>
      </c>
    </row>
    <row r="30" spans="2:17" s="59" customFormat="1" ht="30.75" customHeight="1">
      <c r="B30" s="469"/>
      <c r="C30" s="146" t="s">
        <v>904</v>
      </c>
      <c r="D30" s="147"/>
      <c r="E30" s="115">
        <v>0</v>
      </c>
      <c r="F30" s="115">
        <v>0</v>
      </c>
      <c r="G30" s="155">
        <v>0</v>
      </c>
      <c r="H30" s="115">
        <v>0</v>
      </c>
      <c r="I30" s="115">
        <v>0</v>
      </c>
      <c r="J30" s="155">
        <v>0</v>
      </c>
      <c r="K30" s="115">
        <v>0</v>
      </c>
      <c r="L30" s="155">
        <v>0</v>
      </c>
      <c r="M30" s="84"/>
      <c r="N30" s="84"/>
    </row>
    <row r="31" spans="2:17" s="59" customFormat="1" ht="30.75" customHeight="1">
      <c r="B31" s="469"/>
      <c r="C31" s="355" t="s">
        <v>431</v>
      </c>
      <c r="D31" s="147"/>
      <c r="E31" s="115">
        <v>1645</v>
      </c>
      <c r="F31" s="115">
        <v>0</v>
      </c>
      <c r="G31" s="155">
        <v>17364</v>
      </c>
      <c r="H31" s="115">
        <v>0</v>
      </c>
      <c r="I31" s="115">
        <v>127</v>
      </c>
      <c r="J31" s="155">
        <v>0</v>
      </c>
      <c r="K31" s="115">
        <v>0</v>
      </c>
      <c r="L31" s="155">
        <v>19136</v>
      </c>
      <c r="M31" s="84">
        <v>19136</v>
      </c>
      <c r="N31" s="84"/>
      <c r="Q31" s="154"/>
    </row>
    <row r="32" spans="2:17" s="59" customFormat="1" ht="30.75" customHeight="1">
      <c r="B32" s="469"/>
      <c r="C32" s="140" t="s">
        <v>430</v>
      </c>
      <c r="D32" s="141"/>
      <c r="E32" s="148"/>
      <c r="F32" s="148"/>
      <c r="G32" s="148"/>
      <c r="H32" s="148"/>
      <c r="I32" s="148"/>
      <c r="J32" s="148"/>
      <c r="K32" s="148"/>
      <c r="L32" s="148"/>
      <c r="M32" s="52"/>
      <c r="N32" s="148"/>
      <c r="Q32" s="154"/>
    </row>
    <row r="33" spans="2:21" s="59" customFormat="1" ht="30.75" customHeight="1">
      <c r="B33" s="469"/>
      <c r="C33" s="140" t="s">
        <v>905</v>
      </c>
      <c r="D33" s="141"/>
      <c r="E33" s="142">
        <v>230424</v>
      </c>
      <c r="F33" s="142">
        <v>0</v>
      </c>
      <c r="G33" s="142">
        <v>0</v>
      </c>
      <c r="H33" s="142">
        <v>0</v>
      </c>
      <c r="I33" s="142">
        <v>0</v>
      </c>
      <c r="J33" s="142">
        <v>0</v>
      </c>
      <c r="K33" s="142">
        <v>0</v>
      </c>
      <c r="L33" s="148">
        <v>230424</v>
      </c>
      <c r="M33" s="52">
        <v>230424</v>
      </c>
      <c r="N33" s="157"/>
    </row>
    <row r="34" spans="2:21" s="59" customFormat="1" ht="30.75" customHeight="1">
      <c r="B34" s="469"/>
      <c r="C34" s="140" t="s">
        <v>906</v>
      </c>
      <c r="D34" s="141"/>
      <c r="E34" s="148"/>
      <c r="F34" s="148"/>
      <c r="G34" s="148"/>
      <c r="H34" s="158"/>
      <c r="I34" s="148"/>
      <c r="J34" s="148"/>
      <c r="K34" s="148"/>
      <c r="L34" s="148"/>
      <c r="M34" s="52"/>
      <c r="N34" s="157"/>
      <c r="U34" s="103"/>
    </row>
    <row r="35" spans="2:21" s="59" customFormat="1" ht="30.75" customHeight="1">
      <c r="B35" s="103"/>
      <c r="C35" s="110"/>
      <c r="D35" s="122"/>
      <c r="E35" s="159"/>
      <c r="F35" s="159"/>
      <c r="G35" s="159"/>
      <c r="H35" s="160"/>
      <c r="I35" s="159"/>
      <c r="J35" s="159"/>
      <c r="K35" s="100"/>
      <c r="L35" s="159"/>
      <c r="M35" s="121"/>
      <c r="N35" s="110"/>
    </row>
    <row r="36" spans="2:21" ht="25" customHeight="1">
      <c r="D36" s="463" t="s">
        <v>907</v>
      </c>
      <c r="E36" s="463"/>
      <c r="F36" s="463"/>
      <c r="G36" s="463"/>
      <c r="H36" s="463"/>
      <c r="I36" s="463"/>
      <c r="J36" s="463"/>
      <c r="K36" s="463"/>
      <c r="L36" s="463"/>
      <c r="M36" s="463"/>
      <c r="N36" s="463"/>
      <c r="O36" s="6"/>
    </row>
    <row r="37" spans="2:21" ht="25" customHeight="1">
      <c r="D37" s="463" t="s">
        <v>908</v>
      </c>
      <c r="E37" s="463"/>
      <c r="F37" s="463"/>
      <c r="G37" s="463"/>
      <c r="H37" s="463"/>
      <c r="I37" s="463"/>
      <c r="J37" s="463"/>
      <c r="K37" s="463"/>
      <c r="L37" s="463"/>
      <c r="M37" s="463"/>
      <c r="N37" s="463"/>
    </row>
    <row r="38" spans="2:21" ht="25" customHeight="1">
      <c r="D38" s="442" t="s">
        <v>909</v>
      </c>
      <c r="E38" s="442"/>
      <c r="F38" s="442"/>
      <c r="G38" s="442"/>
      <c r="H38" s="442"/>
      <c r="I38" s="442"/>
      <c r="J38" s="442"/>
      <c r="K38" s="442"/>
      <c r="L38" s="442"/>
      <c r="M38" s="442"/>
      <c r="N38" s="442"/>
    </row>
    <row r="39" spans="2:21" ht="25" customHeight="1">
      <c r="D39" s="442" t="s">
        <v>910</v>
      </c>
      <c r="E39" s="442"/>
      <c r="F39" s="442"/>
      <c r="G39" s="442"/>
      <c r="H39" s="442"/>
      <c r="I39" s="442"/>
      <c r="J39" s="442"/>
      <c r="K39" s="442"/>
      <c r="L39" s="442"/>
      <c r="M39" s="442"/>
      <c r="N39" s="442"/>
    </row>
    <row r="40" spans="2:21" ht="25" customHeight="1">
      <c r="D40" s="442" t="s">
        <v>911</v>
      </c>
      <c r="E40" s="442"/>
      <c r="F40" s="442"/>
      <c r="G40" s="442"/>
      <c r="H40" s="442"/>
      <c r="I40" s="442"/>
      <c r="J40" s="442"/>
      <c r="K40" s="442"/>
      <c r="L40" s="442"/>
      <c r="M40" s="442"/>
      <c r="N40" s="442"/>
    </row>
    <row r="41" spans="2:21" ht="25" customHeight="1">
      <c r="D41" s="449" t="s">
        <v>438</v>
      </c>
      <c r="E41" s="449"/>
      <c r="F41" s="449"/>
      <c r="G41" s="449"/>
      <c r="H41" s="449"/>
      <c r="I41" s="449"/>
      <c r="J41" s="449"/>
      <c r="K41" s="449"/>
      <c r="L41" s="449"/>
      <c r="M41" s="449"/>
      <c r="N41" s="449"/>
    </row>
    <row r="42" spans="2:21" ht="25" customHeight="1">
      <c r="D42" s="449" t="s">
        <v>436</v>
      </c>
      <c r="E42" s="449"/>
      <c r="F42" s="449"/>
      <c r="G42" s="449"/>
      <c r="H42" s="449"/>
      <c r="I42" s="449"/>
      <c r="J42" s="449"/>
      <c r="K42" s="449"/>
      <c r="L42" s="449"/>
      <c r="M42" s="449"/>
      <c r="N42" s="449"/>
      <c r="Q42" s="55"/>
    </row>
    <row r="43" spans="2:21" ht="25" customHeight="1">
      <c r="D43" s="449" t="s">
        <v>437</v>
      </c>
      <c r="E43" s="449"/>
      <c r="F43" s="449"/>
      <c r="G43" s="449"/>
      <c r="H43" s="449"/>
      <c r="I43" s="449"/>
      <c r="J43" s="449"/>
      <c r="K43" s="449"/>
      <c r="L43" s="449"/>
      <c r="M43" s="449"/>
      <c r="N43" s="449"/>
      <c r="Q43" s="55"/>
    </row>
    <row r="44" spans="2:21" ht="25" customHeight="1">
      <c r="D44" s="161"/>
      <c r="E44" s="162"/>
      <c r="F44" s="162"/>
      <c r="G44" s="162"/>
      <c r="H44" s="162"/>
      <c r="I44" s="161"/>
      <c r="J44" s="161"/>
      <c r="K44" s="161"/>
      <c r="L44" s="161"/>
      <c r="M44" s="163"/>
      <c r="N44" s="161"/>
      <c r="Q44" s="55"/>
    </row>
    <row r="45" spans="2:21" ht="25" customHeight="1">
      <c r="D45" s="409" t="s">
        <v>912</v>
      </c>
      <c r="E45" s="409"/>
      <c r="F45" s="409"/>
      <c r="G45" s="409"/>
      <c r="H45" s="409"/>
      <c r="I45" s="409"/>
      <c r="J45" s="409"/>
      <c r="K45" s="409"/>
      <c r="L45" s="409"/>
      <c r="M45" s="409"/>
      <c r="N45" s="409"/>
      <c r="Q45" s="55"/>
    </row>
    <row r="46" spans="2:21" ht="25" customHeight="1">
      <c r="D46" s="465" t="s">
        <v>913</v>
      </c>
      <c r="E46" s="465"/>
      <c r="F46" s="465"/>
      <c r="G46" s="465"/>
      <c r="H46" s="465"/>
      <c r="I46" s="465"/>
      <c r="J46" s="465"/>
      <c r="K46" s="465"/>
      <c r="L46" s="465"/>
      <c r="M46" s="465"/>
      <c r="N46" s="465"/>
      <c r="Q46" s="55"/>
    </row>
    <row r="47" spans="2:21" ht="30.75" customHeight="1">
      <c r="D47" s="166"/>
      <c r="E47" s="166"/>
      <c r="F47" s="166"/>
      <c r="G47" s="166"/>
      <c r="H47" s="166"/>
      <c r="I47" s="166"/>
      <c r="J47" s="166"/>
      <c r="K47" s="166"/>
      <c r="L47" s="166"/>
      <c r="M47" s="166"/>
      <c r="N47" s="166"/>
      <c r="Q47" s="55"/>
    </row>
    <row r="48" spans="2:21" ht="60" customHeight="1">
      <c r="C48" s="471" t="s">
        <v>59</v>
      </c>
      <c r="D48" s="471"/>
      <c r="E48" s="471"/>
      <c r="F48" s="471"/>
      <c r="G48" s="471"/>
      <c r="H48" s="471"/>
      <c r="I48" s="471"/>
      <c r="J48" s="471"/>
      <c r="K48" s="471"/>
      <c r="L48" s="129"/>
      <c r="M48" s="129"/>
      <c r="N48" s="129"/>
      <c r="Q48" s="55"/>
    </row>
    <row r="49" spans="3:17" ht="30.75" customHeight="1">
      <c r="C49" s="472" t="s">
        <v>121</v>
      </c>
      <c r="D49" s="472"/>
      <c r="E49" s="472"/>
      <c r="F49" s="472"/>
      <c r="G49" s="472"/>
      <c r="H49" s="472"/>
      <c r="I49" s="472"/>
      <c r="J49" s="472"/>
      <c r="K49" s="472"/>
      <c r="L49" s="472"/>
      <c r="M49" s="472"/>
      <c r="N49" s="472"/>
      <c r="Q49" s="55"/>
    </row>
    <row r="50" spans="3:17" ht="30.75" customHeight="1">
      <c r="D50" s="129"/>
      <c r="E50" s="129"/>
      <c r="F50" s="129"/>
      <c r="G50" s="129"/>
      <c r="H50" s="129"/>
      <c r="I50" s="129"/>
      <c r="J50" s="129"/>
      <c r="K50" s="129"/>
      <c r="L50" s="129"/>
      <c r="M50" s="129"/>
      <c r="N50" s="129"/>
      <c r="Q50" s="55"/>
    </row>
    <row r="51" spans="3:17" ht="30.75" customHeight="1">
      <c r="C51" s="356" t="s">
        <v>67</v>
      </c>
      <c r="D51" s="45" t="s">
        <v>122</v>
      </c>
      <c r="E51" s="45" t="s">
        <v>123</v>
      </c>
      <c r="F51" s="45" t="s">
        <v>124</v>
      </c>
      <c r="G51" s="45" t="s">
        <v>125</v>
      </c>
      <c r="H51" s="45" t="s">
        <v>126</v>
      </c>
      <c r="J51" s="129"/>
      <c r="K51" s="129"/>
      <c r="L51" s="129"/>
      <c r="M51" s="129"/>
      <c r="N51" s="129"/>
      <c r="Q51" s="55"/>
    </row>
    <row r="52" spans="3:17" ht="30.75" customHeight="1">
      <c r="C52" s="201" t="s">
        <v>127</v>
      </c>
      <c r="D52" s="85">
        <v>7084</v>
      </c>
      <c r="E52" s="85">
        <v>4966</v>
      </c>
      <c r="F52" s="85">
        <v>4241</v>
      </c>
      <c r="G52" s="85">
        <v>16291</v>
      </c>
      <c r="H52" s="85">
        <v>0.9</v>
      </c>
      <c r="J52" s="129"/>
      <c r="K52" s="129"/>
      <c r="L52" s="129"/>
      <c r="M52" s="129"/>
      <c r="N52" s="129"/>
      <c r="Q52" s="55"/>
    </row>
    <row r="53" spans="3:17" ht="30.75" customHeight="1">
      <c r="C53" s="201" t="s">
        <v>128</v>
      </c>
      <c r="D53" s="85">
        <v>5</v>
      </c>
      <c r="E53" s="85">
        <v>107</v>
      </c>
      <c r="F53" s="85">
        <v>14</v>
      </c>
      <c r="G53" s="85">
        <v>126</v>
      </c>
      <c r="H53" s="85">
        <v>0.02</v>
      </c>
      <c r="J53" s="129"/>
      <c r="K53" s="129"/>
      <c r="L53" s="129"/>
      <c r="M53" s="129"/>
      <c r="N53" s="129"/>
      <c r="Q53" s="55"/>
    </row>
    <row r="54" spans="3:17" ht="30.75" customHeight="1">
      <c r="C54" s="201" t="s">
        <v>129</v>
      </c>
      <c r="D54" s="85">
        <v>203</v>
      </c>
      <c r="E54" s="85">
        <v>322</v>
      </c>
      <c r="F54" s="85">
        <v>1120</v>
      </c>
      <c r="G54" s="85">
        <v>1645</v>
      </c>
      <c r="H54" s="85">
        <v>0.08</v>
      </c>
      <c r="J54" s="129"/>
      <c r="K54" s="129"/>
      <c r="L54" s="129"/>
      <c r="M54" s="129"/>
      <c r="N54" s="129"/>
      <c r="Q54" s="55"/>
    </row>
    <row r="55" spans="3:17" ht="30.75" customHeight="1">
      <c r="C55" s="78" t="s">
        <v>125</v>
      </c>
      <c r="D55" s="316">
        <v>7292</v>
      </c>
      <c r="E55" s="316">
        <v>5395</v>
      </c>
      <c r="F55" s="316">
        <v>5375</v>
      </c>
      <c r="G55" s="316">
        <v>18062</v>
      </c>
      <c r="H55" s="316">
        <v>1</v>
      </c>
      <c r="J55" s="136"/>
      <c r="K55" s="136"/>
      <c r="L55" s="164"/>
      <c r="M55" s="165"/>
      <c r="N55" s="121"/>
    </row>
    <row r="56" spans="3:17" ht="30.75" customHeight="1">
      <c r="C56" s="111"/>
      <c r="D56" s="119"/>
      <c r="E56" s="119"/>
      <c r="F56" s="119"/>
      <c r="G56" s="119"/>
      <c r="H56" s="119"/>
      <c r="J56" s="306"/>
      <c r="K56" s="306"/>
      <c r="L56" s="164"/>
      <c r="M56" s="165"/>
      <c r="N56" s="121"/>
    </row>
    <row r="57" spans="3:17" ht="25" customHeight="1">
      <c r="C57" s="409" t="s">
        <v>914</v>
      </c>
      <c r="D57" s="409"/>
      <c r="E57" s="409"/>
      <c r="F57" s="409"/>
      <c r="G57" s="409"/>
      <c r="H57" s="409"/>
      <c r="I57" s="409"/>
      <c r="J57" s="409"/>
      <c r="K57" s="409"/>
      <c r="L57" s="409"/>
      <c r="M57" s="409"/>
      <c r="N57" s="409"/>
    </row>
    <row r="58" spans="3:17" ht="41.25" customHeight="1">
      <c r="C58" s="473" t="s">
        <v>101</v>
      </c>
      <c r="D58" s="473"/>
      <c r="E58" s="473"/>
      <c r="F58" s="473"/>
      <c r="G58" s="473"/>
      <c r="H58" s="473"/>
      <c r="I58" s="473"/>
      <c r="J58" s="473"/>
      <c r="K58" s="473"/>
      <c r="L58" s="164"/>
      <c r="M58" s="165"/>
      <c r="N58" s="121"/>
    </row>
    <row r="59" spans="3:17" ht="49.5" customHeight="1">
      <c r="C59" s="473" t="s">
        <v>915</v>
      </c>
      <c r="D59" s="473"/>
      <c r="E59" s="473"/>
      <c r="F59" s="473"/>
      <c r="G59" s="473"/>
      <c r="H59" s="473"/>
      <c r="I59" s="473"/>
      <c r="J59" s="473"/>
      <c r="K59" s="473"/>
      <c r="L59" s="164"/>
      <c r="M59" s="165"/>
      <c r="N59" s="121"/>
    </row>
    <row r="60" spans="3:17" ht="30.75" customHeight="1">
      <c r="D60" s="409"/>
      <c r="E60" s="409"/>
      <c r="F60" s="409"/>
      <c r="G60" s="409"/>
      <c r="H60" s="409"/>
      <c r="I60" s="409"/>
      <c r="J60" s="409"/>
      <c r="K60" s="409"/>
      <c r="L60" s="164"/>
      <c r="M60" s="165"/>
      <c r="N60" s="121"/>
    </row>
    <row r="61" spans="3:17" ht="30.75" customHeight="1">
      <c r="C61" s="472" t="s">
        <v>573</v>
      </c>
      <c r="D61" s="472"/>
      <c r="E61" s="472"/>
      <c r="F61" s="472"/>
      <c r="G61" s="472"/>
      <c r="H61" s="472"/>
      <c r="I61" s="472"/>
      <c r="J61" s="472"/>
      <c r="K61" s="472"/>
      <c r="L61" s="164"/>
      <c r="M61" s="165"/>
      <c r="N61" s="121"/>
    </row>
    <row r="62" spans="3:17" ht="30.75" customHeight="1">
      <c r="J62" s="136"/>
      <c r="K62" s="136"/>
      <c r="L62" s="164"/>
      <c r="M62" s="165"/>
      <c r="N62" s="121"/>
    </row>
    <row r="63" spans="3:17" ht="50" customHeight="1">
      <c r="C63" s="45" t="s">
        <v>576</v>
      </c>
      <c r="D63" s="45" t="s">
        <v>577</v>
      </c>
      <c r="J63" s="136"/>
      <c r="K63" s="136"/>
      <c r="L63" s="164"/>
      <c r="M63" s="165"/>
      <c r="N63" s="121"/>
    </row>
    <row r="64" spans="3:17" ht="30" customHeight="1">
      <c r="C64" s="201" t="s">
        <v>96</v>
      </c>
      <c r="D64" s="85">
        <v>2235</v>
      </c>
      <c r="J64" s="136"/>
      <c r="K64" s="136"/>
      <c r="L64" s="164"/>
      <c r="M64" s="165"/>
      <c r="N64" s="121"/>
    </row>
    <row r="65" spans="1:14" ht="30" customHeight="1">
      <c r="C65" s="201" t="s">
        <v>97</v>
      </c>
      <c r="D65" s="85">
        <v>571</v>
      </c>
      <c r="J65" s="136"/>
      <c r="K65" s="136"/>
      <c r="L65" s="164"/>
      <c r="M65" s="165"/>
      <c r="N65" s="121"/>
    </row>
    <row r="66" spans="1:14" ht="30" customHeight="1">
      <c r="C66" s="201" t="s">
        <v>51</v>
      </c>
      <c r="D66" s="85">
        <v>10260</v>
      </c>
      <c r="J66" s="136"/>
      <c r="K66" s="136"/>
      <c r="L66" s="164"/>
      <c r="M66" s="165"/>
      <c r="N66" s="121"/>
    </row>
    <row r="67" spans="1:14" ht="30" customHeight="1">
      <c r="C67" s="201" t="s">
        <v>49</v>
      </c>
      <c r="D67" s="85">
        <v>106389</v>
      </c>
      <c r="J67" s="136"/>
      <c r="K67" s="136"/>
      <c r="L67" s="164"/>
      <c r="M67" s="165"/>
      <c r="N67" s="121"/>
    </row>
    <row r="68" spans="1:14" ht="30" customHeight="1">
      <c r="C68" s="201" t="s">
        <v>50</v>
      </c>
      <c r="D68" s="85">
        <v>107695</v>
      </c>
      <c r="J68" s="136"/>
      <c r="K68" s="136"/>
      <c r="L68" s="164"/>
      <c r="M68" s="165"/>
      <c r="N68" s="121"/>
    </row>
    <row r="69" spans="1:14" ht="30" customHeight="1">
      <c r="C69" s="201" t="s">
        <v>492</v>
      </c>
      <c r="D69" s="85">
        <v>3252</v>
      </c>
      <c r="J69" s="136"/>
      <c r="K69" s="136"/>
      <c r="L69" s="164"/>
      <c r="M69" s="165"/>
      <c r="N69" s="121"/>
    </row>
    <row r="70" spans="1:14" ht="30" customHeight="1">
      <c r="C70" s="201" t="s">
        <v>574</v>
      </c>
      <c r="D70" s="85">
        <v>22</v>
      </c>
      <c r="J70" s="136"/>
      <c r="K70" s="136"/>
      <c r="L70" s="164"/>
      <c r="M70" s="165"/>
      <c r="N70" s="121"/>
    </row>
    <row r="71" spans="1:14" ht="30" customHeight="1">
      <c r="C71" s="356" t="s">
        <v>575</v>
      </c>
      <c r="D71" s="167">
        <f>SUM(D63:D69)</f>
        <v>230402</v>
      </c>
      <c r="J71" s="136"/>
      <c r="K71" s="136"/>
      <c r="L71" s="164"/>
      <c r="M71" s="165"/>
      <c r="N71" s="121"/>
    </row>
    <row r="72" spans="1:14" ht="30" customHeight="1">
      <c r="J72" s="136"/>
      <c r="K72" s="136"/>
      <c r="L72" s="164"/>
      <c r="M72" s="165"/>
      <c r="N72" s="121"/>
    </row>
    <row r="73" spans="1:14" ht="25" customHeight="1">
      <c r="C73" s="449" t="s">
        <v>916</v>
      </c>
      <c r="D73" s="449"/>
      <c r="E73" s="449"/>
      <c r="F73" s="449"/>
      <c r="G73" s="449"/>
      <c r="H73" s="449"/>
      <c r="I73" s="449"/>
      <c r="J73" s="449"/>
      <c r="K73" s="449"/>
      <c r="L73" s="164"/>
      <c r="M73" s="165"/>
      <c r="N73" s="121"/>
    </row>
    <row r="74" spans="1:14" ht="25" customHeight="1">
      <c r="C74" s="457" t="s">
        <v>92</v>
      </c>
      <c r="D74" s="457"/>
      <c r="E74" s="457"/>
      <c r="F74" s="457"/>
      <c r="G74" s="123"/>
      <c r="H74" s="123"/>
      <c r="I74" s="123"/>
      <c r="J74" s="357"/>
      <c r="K74" s="357"/>
      <c r="L74" s="164"/>
      <c r="M74" s="165"/>
      <c r="N74" s="121"/>
    </row>
    <row r="75" spans="1:14" ht="25" customHeight="1">
      <c r="C75" s="457" t="s">
        <v>147</v>
      </c>
      <c r="D75" s="457"/>
      <c r="E75" s="457"/>
      <c r="F75" s="457"/>
      <c r="G75" s="457"/>
      <c r="H75" s="457"/>
      <c r="I75" s="457"/>
      <c r="J75" s="457"/>
      <c r="K75" s="457"/>
      <c r="L75" s="59"/>
      <c r="M75" s="165"/>
      <c r="N75" s="121"/>
    </row>
    <row r="76" spans="1:14" s="59" customFormat="1" ht="50" customHeight="1">
      <c r="A76" s="2"/>
    </row>
    <row r="77" spans="1:14" s="59" customFormat="1" ht="30.75" customHeight="1">
      <c r="C77" s="358" t="s">
        <v>1115</v>
      </c>
      <c r="D77" s="41"/>
      <c r="E77" s="41"/>
      <c r="F77" s="41"/>
      <c r="K77" s="354" t="s">
        <v>1117</v>
      </c>
      <c r="L77" s="320"/>
    </row>
    <row r="78" spans="1:14" s="59" customFormat="1" ht="30.75" customHeight="1">
      <c r="B78" s="41"/>
      <c r="C78" s="41"/>
      <c r="D78" s="41"/>
      <c r="E78" s="41"/>
      <c r="F78" s="41"/>
      <c r="G78" s="41"/>
      <c r="H78" s="41"/>
      <c r="I78" s="41"/>
    </row>
    <row r="79" spans="1:14" s="59" customFormat="1" ht="50" customHeight="1">
      <c r="C79" s="421" t="s">
        <v>830</v>
      </c>
      <c r="D79" s="421"/>
      <c r="E79" s="421"/>
      <c r="F79" s="421"/>
      <c r="G79" s="421"/>
      <c r="H79" s="421"/>
      <c r="I79" s="421"/>
      <c r="J79" s="421"/>
      <c r="K79" s="421"/>
    </row>
  </sheetData>
  <mergeCells count="25">
    <mergeCell ref="C75:K75"/>
    <mergeCell ref="C79:K79"/>
    <mergeCell ref="B8:B34"/>
    <mergeCell ref="Q2:R2"/>
    <mergeCell ref="C48:K48"/>
    <mergeCell ref="C49:N49"/>
    <mergeCell ref="C61:K61"/>
    <mergeCell ref="C57:N57"/>
    <mergeCell ref="C58:K58"/>
    <mergeCell ref="C59:K59"/>
    <mergeCell ref="C5:R5"/>
    <mergeCell ref="D6:G6"/>
    <mergeCell ref="D36:N36"/>
    <mergeCell ref="D37:N37"/>
    <mergeCell ref="D38:N38"/>
    <mergeCell ref="C73:K73"/>
    <mergeCell ref="D60:K60"/>
    <mergeCell ref="C74:F74"/>
    <mergeCell ref="D46:N46"/>
    <mergeCell ref="D39:N39"/>
    <mergeCell ref="D40:N40"/>
    <mergeCell ref="D41:N41"/>
    <mergeCell ref="D42:N42"/>
    <mergeCell ref="D43:N43"/>
    <mergeCell ref="D45:N45"/>
  </mergeCells>
  <phoneticPr fontId="75" type="noConversion"/>
  <hyperlinks>
    <hyperlink ref="K77:L77" location="'movilidad '!A1" display="Siguiente   "/>
    <hyperlink ref="C77" location="'infraestructura '!A1" display="  Atrás "/>
    <hyperlink ref="C79:H79" location="'lista de datos '!A1" display="Volver al índice"/>
    <hyperlink ref="C79" location="'lista de datos'!A1" display="Volver al índice"/>
    <hyperlink ref="K77" location="infraestructura!A1" display="Siguiente   "/>
    <hyperlink ref="L77" location="infraestructura!A1" display="infraestructura!A1"/>
    <hyperlink ref="C77" location="'datos generales'!A1" display=" Atrás "/>
  </hyperlinks>
  <pageMargins left="0.19" right="0.4" top="1.96" bottom="0.98" header="0.49" footer="0.49"/>
  <pageSetup scale="34" fitToHeight="2" pageOrder="overThenDown" orientation="landscape" horizontalDpi="4294967292" verticalDpi="4294967292"/>
  <headerFooter>
    <oddHeader>&amp;L&amp;K000000&amp;G&amp;R&amp;"Roboto Medium,Normal"&amp;11&amp;K155E89Observatorio de Movilidad Urbana</oddHeader>
  </headerFooter>
  <drawing r:id="rId1"/>
  <legacyDrawing r:id="rId2"/>
  <legacyDrawingHF r:id="rId3"/>
  <extLst>
    <ext xmlns:mx="http://schemas.microsoft.com/office/mac/excel/2008/main" uri="{64002731-A6B0-56B0-2670-7721B7C09600}">
      <mx:PLV Mode="0" OnePage="0" WScale="3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KA218"/>
  <sheetViews>
    <sheetView topLeftCell="B1" zoomScaleSheetLayoutView="40" workbookViewId="0">
      <pane xSplit="2" topLeftCell="D1" activePane="topRight" state="frozen"/>
      <selection activeCell="E13" sqref="E13"/>
      <selection pane="topRight" activeCell="B1" sqref="B1"/>
    </sheetView>
  </sheetViews>
  <sheetFormatPr baseColWidth="10" defaultColWidth="8.83203125" defaultRowHeight="30.75" customHeight="1" x14ac:dyDescent="0"/>
  <cols>
    <col min="1" max="1" width="8.83203125" style="41"/>
    <col min="2" max="2" width="12.83203125" style="41" customWidth="1"/>
    <col min="3" max="3" width="56.6640625" style="41" customWidth="1"/>
    <col min="4" max="4" width="27" style="41" customWidth="1"/>
    <col min="5" max="5" width="23.1640625" style="41" customWidth="1"/>
    <col min="6" max="6" width="31.33203125" style="41" customWidth="1"/>
    <col min="7" max="7" width="21.5" style="41" customWidth="1"/>
    <col min="8" max="8" width="26.83203125" style="41" customWidth="1"/>
    <col min="9" max="9" width="32" style="41" customWidth="1"/>
    <col min="10" max="10" width="24.83203125" style="41" customWidth="1"/>
    <col min="11" max="11" width="17.83203125" style="41" customWidth="1"/>
    <col min="12" max="12" width="17.6640625" style="41" customWidth="1"/>
    <col min="13" max="13" width="20.83203125" style="41" customWidth="1"/>
    <col min="14" max="14" width="17.1640625" style="41" customWidth="1"/>
    <col min="15" max="15" width="12.83203125" style="41" customWidth="1"/>
    <col min="16" max="16" width="11.6640625" style="41" customWidth="1"/>
    <col min="17" max="17" width="11.83203125" style="41" bestFit="1" customWidth="1"/>
    <col min="18" max="18" width="10.1640625" style="41" bestFit="1" customWidth="1"/>
    <col min="19" max="19" width="8.83203125" style="41"/>
    <col min="20" max="20" width="10.33203125" style="41" bestFit="1" customWidth="1"/>
    <col min="21" max="16384" width="8.83203125" style="41"/>
  </cols>
  <sheetData>
    <row r="1" spans="2:16" s="7" customFormat="1" ht="30.75" customHeight="1"/>
    <row r="2" spans="2:16" s="7" customFormat="1" ht="62" customHeight="1">
      <c r="B2" s="6"/>
      <c r="C2" s="6"/>
      <c r="D2" s="6"/>
      <c r="E2" s="6"/>
      <c r="F2" s="6"/>
      <c r="M2" s="413" t="s">
        <v>1165</v>
      </c>
      <c r="N2" s="413"/>
    </row>
    <row r="3" spans="2:16" s="7" customFormat="1" ht="30.75" customHeight="1">
      <c r="B3" s="6"/>
      <c r="C3" s="6"/>
      <c r="D3" s="6"/>
      <c r="E3" s="6"/>
      <c r="J3" s="98"/>
      <c r="K3" s="98"/>
      <c r="L3" s="98"/>
      <c r="M3" s="98"/>
    </row>
    <row r="5" spans="2:16" ht="50" customHeight="1">
      <c r="C5" s="484" t="s">
        <v>929</v>
      </c>
      <c r="D5" s="484"/>
      <c r="E5" s="484"/>
      <c r="F5" s="484"/>
      <c r="G5" s="484"/>
      <c r="H5" s="484"/>
      <c r="I5" s="484"/>
      <c r="J5" s="484"/>
      <c r="K5" s="484"/>
      <c r="L5" s="484"/>
      <c r="M5" s="484"/>
      <c r="N5" s="484"/>
    </row>
    <row r="6" spans="2:16" ht="30.75" customHeight="1">
      <c r="C6" s="203"/>
      <c r="D6" s="203"/>
      <c r="E6" s="203"/>
      <c r="F6" s="203"/>
      <c r="G6" s="203"/>
      <c r="H6" s="203"/>
      <c r="I6" s="203"/>
      <c r="J6" s="203"/>
      <c r="K6" s="203"/>
      <c r="L6" s="203"/>
      <c r="M6" s="203"/>
      <c r="N6" s="203"/>
    </row>
    <row r="7" spans="2:16" ht="30.75" customHeight="1">
      <c r="C7" s="44"/>
      <c r="D7" s="202" t="s">
        <v>405</v>
      </c>
      <c r="E7" s="202"/>
      <c r="F7" s="202"/>
      <c r="G7" s="202"/>
      <c r="H7" s="163"/>
      <c r="I7" s="44"/>
      <c r="J7" s="44"/>
      <c r="K7" s="44"/>
      <c r="L7" s="44"/>
      <c r="M7" s="44"/>
      <c r="N7" s="44"/>
    </row>
    <row r="8" spans="2:16" ht="30.75" customHeight="1">
      <c r="C8" s="44"/>
      <c r="D8" s="489" t="s">
        <v>593</v>
      </c>
      <c r="E8" s="489"/>
      <c r="F8" s="110"/>
      <c r="G8" s="110"/>
      <c r="H8" s="110"/>
      <c r="I8" s="110"/>
      <c r="J8" s="110"/>
      <c r="K8" s="110"/>
      <c r="L8" s="110"/>
      <c r="M8" s="110"/>
      <c r="N8" s="76" t="s">
        <v>590</v>
      </c>
    </row>
    <row r="9" spans="2:16" ht="50" customHeight="1">
      <c r="B9" s="480"/>
      <c r="C9" s="349" t="s">
        <v>441</v>
      </c>
      <c r="D9" s="45" t="s">
        <v>435</v>
      </c>
      <c r="E9" s="45" t="s">
        <v>313</v>
      </c>
      <c r="F9" s="45" t="s">
        <v>401</v>
      </c>
      <c r="G9" s="45" t="s">
        <v>315</v>
      </c>
      <c r="H9" s="45" t="s">
        <v>427</v>
      </c>
      <c r="I9" s="45" t="s">
        <v>434</v>
      </c>
      <c r="J9" s="45" t="s">
        <v>316</v>
      </c>
      <c r="K9" s="138" t="s">
        <v>896</v>
      </c>
      <c r="L9" s="45" t="s">
        <v>293</v>
      </c>
      <c r="M9" s="487" t="s">
        <v>428</v>
      </c>
      <c r="N9" s="487"/>
    </row>
    <row r="10" spans="2:16" ht="30.75" customHeight="1">
      <c r="B10" s="480"/>
      <c r="C10" s="140" t="s">
        <v>432</v>
      </c>
      <c r="D10" s="198"/>
      <c r="E10" s="198"/>
      <c r="F10" s="198"/>
      <c r="G10" s="198"/>
      <c r="H10" s="198"/>
      <c r="I10" s="198"/>
      <c r="J10" s="198"/>
      <c r="K10" s="198"/>
      <c r="L10" s="198"/>
      <c r="M10" s="157" t="s">
        <v>615</v>
      </c>
      <c r="N10" s="157" t="s">
        <v>402</v>
      </c>
    </row>
    <row r="11" spans="2:16" ht="30.75" customHeight="1">
      <c r="B11" s="480"/>
      <c r="C11" s="143" t="s">
        <v>281</v>
      </c>
      <c r="D11" s="204"/>
      <c r="E11" s="204">
        <v>1482709</v>
      </c>
      <c r="F11" s="204">
        <v>0</v>
      </c>
      <c r="G11" s="204">
        <v>0</v>
      </c>
      <c r="H11" s="204">
        <v>0</v>
      </c>
      <c r="I11" s="204">
        <v>0</v>
      </c>
      <c r="J11" s="204">
        <v>0</v>
      </c>
      <c r="K11" s="204">
        <v>0</v>
      </c>
      <c r="L11" s="204">
        <v>1482709</v>
      </c>
      <c r="M11" s="208"/>
      <c r="N11" s="208"/>
      <c r="O11" s="197"/>
    </row>
    <row r="12" spans="2:16" ht="30.75" customHeight="1">
      <c r="B12" s="480"/>
      <c r="C12" s="143" t="s">
        <v>282</v>
      </c>
      <c r="D12" s="204"/>
      <c r="E12" s="204">
        <v>73440</v>
      </c>
      <c r="F12" s="204">
        <v>0</v>
      </c>
      <c r="G12" s="204">
        <v>0</v>
      </c>
      <c r="H12" s="204">
        <v>0</v>
      </c>
      <c r="I12" s="204">
        <v>0</v>
      </c>
      <c r="J12" s="204">
        <v>0</v>
      </c>
      <c r="K12" s="204">
        <v>0</v>
      </c>
      <c r="L12" s="204">
        <v>73440</v>
      </c>
      <c r="M12" s="208"/>
      <c r="N12" s="208"/>
      <c r="O12" s="197"/>
    </row>
    <row r="13" spans="2:16" ht="30.75" customHeight="1">
      <c r="B13" s="480"/>
      <c r="C13" s="143" t="s">
        <v>897</v>
      </c>
      <c r="D13" s="204"/>
      <c r="E13" s="204">
        <v>355279</v>
      </c>
      <c r="F13" s="204">
        <v>0</v>
      </c>
      <c r="G13" s="204">
        <v>0</v>
      </c>
      <c r="H13" s="204">
        <v>0</v>
      </c>
      <c r="I13" s="204">
        <v>0</v>
      </c>
      <c r="J13" s="204">
        <v>0</v>
      </c>
      <c r="K13" s="204">
        <v>0</v>
      </c>
      <c r="L13" s="204">
        <v>355279</v>
      </c>
      <c r="M13" s="208"/>
      <c r="N13" s="208"/>
      <c r="O13" s="197"/>
    </row>
    <row r="14" spans="2:16" ht="30.75" customHeight="1">
      <c r="B14" s="480"/>
      <c r="C14" s="143" t="s">
        <v>283</v>
      </c>
      <c r="D14" s="204">
        <v>281446</v>
      </c>
      <c r="E14" s="204"/>
      <c r="F14" s="204"/>
      <c r="G14" s="204"/>
      <c r="H14" s="204"/>
      <c r="I14" s="204"/>
      <c r="J14" s="204"/>
      <c r="K14" s="204"/>
      <c r="L14" s="204">
        <v>281446</v>
      </c>
      <c r="M14" s="208"/>
      <c r="N14" s="208"/>
      <c r="O14" s="197"/>
    </row>
    <row r="15" spans="2:16" ht="30.75" customHeight="1">
      <c r="B15" s="480"/>
      <c r="C15" s="146" t="s">
        <v>284</v>
      </c>
      <c r="D15" s="205"/>
      <c r="E15" s="205">
        <v>1911428</v>
      </c>
      <c r="F15" s="205">
        <v>0</v>
      </c>
      <c r="G15" s="205">
        <v>0</v>
      </c>
      <c r="H15" s="205">
        <v>0</v>
      </c>
      <c r="I15" s="205">
        <v>0</v>
      </c>
      <c r="J15" s="205">
        <v>0</v>
      </c>
      <c r="K15" s="205">
        <v>0</v>
      </c>
      <c r="L15" s="205">
        <v>2192874</v>
      </c>
      <c r="M15" s="205"/>
      <c r="N15" s="205"/>
      <c r="O15" s="197"/>
      <c r="P15" s="181"/>
    </row>
    <row r="16" spans="2:16" ht="30.75" customHeight="1">
      <c r="B16" s="480"/>
      <c r="C16" s="140" t="s">
        <v>433</v>
      </c>
      <c r="D16" s="206"/>
      <c r="E16" s="206"/>
      <c r="F16" s="206"/>
      <c r="G16" s="206"/>
      <c r="H16" s="206"/>
      <c r="I16" s="206"/>
      <c r="J16" s="206"/>
      <c r="K16" s="206"/>
      <c r="L16" s="206"/>
      <c r="M16" s="206"/>
      <c r="N16" s="206"/>
      <c r="O16" s="181"/>
      <c r="P16" s="181"/>
    </row>
    <row r="17" spans="2:15" ht="30.75" customHeight="1">
      <c r="B17" s="480"/>
      <c r="C17" s="143" t="s">
        <v>408</v>
      </c>
      <c r="D17" s="204">
        <v>0</v>
      </c>
      <c r="E17" s="204"/>
      <c r="F17" s="204"/>
      <c r="G17" s="204"/>
      <c r="H17" s="204"/>
      <c r="I17" s="204"/>
      <c r="J17" s="204"/>
      <c r="K17" s="204"/>
      <c r="L17" s="204">
        <v>0</v>
      </c>
      <c r="M17" s="208"/>
      <c r="N17" s="208"/>
    </row>
    <row r="18" spans="2:15" ht="30.75" customHeight="1">
      <c r="B18" s="480"/>
      <c r="C18" s="143" t="s">
        <v>409</v>
      </c>
      <c r="D18" s="204"/>
      <c r="E18" s="204">
        <v>0</v>
      </c>
      <c r="F18" s="204">
        <v>0</v>
      </c>
      <c r="G18" s="204">
        <v>0</v>
      </c>
      <c r="H18" s="204">
        <v>0</v>
      </c>
      <c r="I18" s="204">
        <v>0</v>
      </c>
      <c r="J18" s="204">
        <v>0</v>
      </c>
      <c r="K18" s="204">
        <v>0</v>
      </c>
      <c r="L18" s="204">
        <v>0</v>
      </c>
      <c r="M18" s="208"/>
      <c r="N18" s="208"/>
    </row>
    <row r="19" spans="2:15" ht="30.75" customHeight="1">
      <c r="B19" s="480"/>
      <c r="C19" s="143" t="s">
        <v>899</v>
      </c>
      <c r="D19" s="204"/>
      <c r="E19" s="204">
        <v>0</v>
      </c>
      <c r="F19" s="204">
        <v>0</v>
      </c>
      <c r="G19" s="204">
        <v>0</v>
      </c>
      <c r="H19" s="204">
        <v>0</v>
      </c>
      <c r="I19" s="204">
        <v>0</v>
      </c>
      <c r="J19" s="204">
        <v>0</v>
      </c>
      <c r="K19" s="204">
        <v>0</v>
      </c>
      <c r="L19" s="204">
        <v>0</v>
      </c>
      <c r="M19" s="208"/>
      <c r="N19" s="208"/>
    </row>
    <row r="20" spans="2:15" ht="30.75" customHeight="1">
      <c r="B20" s="480"/>
      <c r="C20" s="143" t="s">
        <v>407</v>
      </c>
      <c r="D20" s="204"/>
      <c r="E20" s="204">
        <v>0</v>
      </c>
      <c r="F20" s="204">
        <v>0</v>
      </c>
      <c r="G20" s="204">
        <v>0</v>
      </c>
      <c r="H20" s="204">
        <v>0</v>
      </c>
      <c r="I20" s="204">
        <v>0</v>
      </c>
      <c r="J20" s="204">
        <v>0</v>
      </c>
      <c r="K20" s="204">
        <v>0</v>
      </c>
      <c r="L20" s="204">
        <v>0</v>
      </c>
      <c r="M20" s="208"/>
      <c r="N20" s="208"/>
    </row>
    <row r="21" spans="2:15" ht="30.75" customHeight="1">
      <c r="B21" s="480"/>
      <c r="C21" s="143" t="s">
        <v>422</v>
      </c>
      <c r="D21" s="204"/>
      <c r="E21" s="204">
        <v>0</v>
      </c>
      <c r="F21" s="204">
        <v>0</v>
      </c>
      <c r="G21" s="204">
        <v>0</v>
      </c>
      <c r="H21" s="204">
        <v>0</v>
      </c>
      <c r="I21" s="204">
        <v>0</v>
      </c>
      <c r="J21" s="204">
        <v>0</v>
      </c>
      <c r="K21" s="204">
        <v>0</v>
      </c>
      <c r="L21" s="209">
        <v>0</v>
      </c>
      <c r="M21" s="208"/>
      <c r="N21" s="208"/>
      <c r="O21" s="197"/>
    </row>
    <row r="22" spans="2:15" ht="30.75" customHeight="1">
      <c r="B22" s="480"/>
      <c r="C22" s="143" t="s">
        <v>285</v>
      </c>
      <c r="D22" s="204"/>
      <c r="E22" s="204">
        <v>144938.62971000001</v>
      </c>
      <c r="F22" s="204">
        <v>0</v>
      </c>
      <c r="G22" s="204">
        <v>548814.98700000008</v>
      </c>
      <c r="H22" s="204">
        <v>0</v>
      </c>
      <c r="I22" s="204">
        <v>1808.5157999999999</v>
      </c>
      <c r="J22" s="204">
        <v>0</v>
      </c>
      <c r="K22" s="204">
        <v>0</v>
      </c>
      <c r="L22" s="204">
        <v>695583</v>
      </c>
      <c r="M22" s="208"/>
      <c r="N22" s="208"/>
    </row>
    <row r="23" spans="2:15" ht="30.75" customHeight="1">
      <c r="B23" s="480"/>
      <c r="C23" s="143" t="s">
        <v>429</v>
      </c>
      <c r="D23" s="204"/>
      <c r="E23" s="204"/>
      <c r="F23" s="204"/>
      <c r="G23" s="204"/>
      <c r="H23" s="204"/>
      <c r="I23" s="204"/>
      <c r="J23" s="204"/>
      <c r="K23" s="204"/>
      <c r="L23" s="204"/>
      <c r="M23" s="204"/>
      <c r="N23" s="204"/>
    </row>
    <row r="24" spans="2:15" ht="30.75" customHeight="1">
      <c r="B24" s="480"/>
      <c r="C24" s="153" t="s">
        <v>900</v>
      </c>
      <c r="D24" s="204"/>
      <c r="E24" s="204">
        <v>168835.18696162</v>
      </c>
      <c r="F24" s="204">
        <v>0</v>
      </c>
      <c r="G24" s="209">
        <v>3875169.6351958746</v>
      </c>
      <c r="H24" s="204">
        <v>0</v>
      </c>
      <c r="I24" s="204">
        <v>36018.157442389995</v>
      </c>
      <c r="J24" s="204">
        <v>0</v>
      </c>
      <c r="K24" s="204">
        <v>0</v>
      </c>
      <c r="L24" s="209">
        <v>4080023</v>
      </c>
      <c r="M24" s="208"/>
      <c r="N24" s="208"/>
      <c r="O24" s="197"/>
    </row>
    <row r="25" spans="2:15" ht="30.75" customHeight="1">
      <c r="B25" s="480"/>
      <c r="C25" s="153" t="s">
        <v>901</v>
      </c>
      <c r="D25" s="204"/>
      <c r="E25" s="204">
        <v>0</v>
      </c>
      <c r="F25" s="204">
        <v>0</v>
      </c>
      <c r="G25" s="204">
        <v>908007</v>
      </c>
      <c r="H25" s="204">
        <v>0</v>
      </c>
      <c r="I25" s="204">
        <v>0</v>
      </c>
      <c r="J25" s="204">
        <v>0</v>
      </c>
      <c r="K25" s="204">
        <v>0</v>
      </c>
      <c r="L25" s="204">
        <v>908007</v>
      </c>
      <c r="M25" s="208"/>
      <c r="N25" s="208"/>
      <c r="O25" s="197"/>
    </row>
    <row r="26" spans="2:15" ht="30.75" customHeight="1">
      <c r="B26" s="480"/>
      <c r="C26" s="153" t="s">
        <v>902</v>
      </c>
      <c r="D26" s="204"/>
      <c r="E26" s="204">
        <v>0</v>
      </c>
      <c r="F26" s="204">
        <v>0</v>
      </c>
      <c r="G26" s="204">
        <v>0</v>
      </c>
      <c r="H26" s="204">
        <v>0</v>
      </c>
      <c r="I26" s="204">
        <v>0</v>
      </c>
      <c r="J26" s="204">
        <v>0</v>
      </c>
      <c r="K26" s="204">
        <v>0</v>
      </c>
      <c r="L26" s="204">
        <v>0</v>
      </c>
      <c r="M26" s="208"/>
      <c r="N26" s="208"/>
      <c r="O26" s="200"/>
    </row>
    <row r="27" spans="2:15" ht="30.75" customHeight="1">
      <c r="B27" s="480"/>
      <c r="C27" s="146" t="s">
        <v>928</v>
      </c>
      <c r="D27" s="205"/>
      <c r="E27" s="191">
        <v>313773.81667162001</v>
      </c>
      <c r="F27" s="191">
        <v>0</v>
      </c>
      <c r="G27" s="210">
        <v>5331991.6221958743</v>
      </c>
      <c r="H27" s="191">
        <v>0</v>
      </c>
      <c r="I27" s="191">
        <v>37826.673242389996</v>
      </c>
      <c r="J27" s="191">
        <v>0</v>
      </c>
      <c r="K27" s="191">
        <v>0</v>
      </c>
      <c r="L27" s="210">
        <v>5683613</v>
      </c>
      <c r="M27" s="205"/>
      <c r="N27" s="205"/>
    </row>
    <row r="28" spans="2:15" ht="30.75" customHeight="1">
      <c r="B28" s="480"/>
      <c r="C28" s="199" t="s">
        <v>611</v>
      </c>
      <c r="D28" s="204"/>
      <c r="E28" s="204">
        <v>0</v>
      </c>
      <c r="F28" s="204">
        <v>0</v>
      </c>
      <c r="G28" s="209">
        <v>0</v>
      </c>
      <c r="H28" s="204">
        <v>0</v>
      </c>
      <c r="I28" s="204">
        <v>0</v>
      </c>
      <c r="J28" s="209">
        <v>0</v>
      </c>
      <c r="K28" s="204">
        <v>0</v>
      </c>
      <c r="L28" s="209">
        <v>0</v>
      </c>
      <c r="M28" s="208"/>
      <c r="N28" s="208"/>
      <c r="O28" s="197"/>
    </row>
    <row r="29" spans="2:15" ht="30.75" customHeight="1">
      <c r="B29" s="480"/>
      <c r="C29" s="199" t="s">
        <v>612</v>
      </c>
      <c r="D29" s="204"/>
      <c r="E29" s="204">
        <v>0</v>
      </c>
      <c r="F29" s="204">
        <v>0</v>
      </c>
      <c r="G29" s="204">
        <v>0</v>
      </c>
      <c r="H29" s="204">
        <v>0</v>
      </c>
      <c r="I29" s="204">
        <v>0</v>
      </c>
      <c r="J29" s="209">
        <v>0</v>
      </c>
      <c r="K29" s="204">
        <v>0</v>
      </c>
      <c r="L29" s="209">
        <v>0</v>
      </c>
      <c r="M29" s="208"/>
      <c r="N29" s="208"/>
      <c r="O29" s="197"/>
    </row>
    <row r="30" spans="2:15" ht="30.75" customHeight="1">
      <c r="B30" s="480"/>
      <c r="C30" s="199" t="s">
        <v>613</v>
      </c>
      <c r="D30" s="204"/>
      <c r="E30" s="204">
        <v>0</v>
      </c>
      <c r="F30" s="204">
        <v>0</v>
      </c>
      <c r="G30" s="204">
        <v>0</v>
      </c>
      <c r="H30" s="204">
        <v>0</v>
      </c>
      <c r="I30" s="204">
        <v>0</v>
      </c>
      <c r="J30" s="209">
        <v>0</v>
      </c>
      <c r="K30" s="204">
        <v>0</v>
      </c>
      <c r="L30" s="204">
        <v>0</v>
      </c>
      <c r="M30" s="208"/>
      <c r="N30" s="208"/>
      <c r="O30" s="197"/>
    </row>
    <row r="31" spans="2:15" ht="30.75" customHeight="1">
      <c r="B31" s="480"/>
      <c r="C31" s="146" t="s">
        <v>904</v>
      </c>
      <c r="D31" s="205"/>
      <c r="E31" s="191">
        <v>0</v>
      </c>
      <c r="F31" s="191">
        <v>0</v>
      </c>
      <c r="G31" s="210">
        <v>0</v>
      </c>
      <c r="H31" s="191">
        <v>0</v>
      </c>
      <c r="I31" s="191">
        <v>0</v>
      </c>
      <c r="J31" s="210">
        <v>0</v>
      </c>
      <c r="K31" s="191">
        <v>0</v>
      </c>
      <c r="L31" s="205">
        <v>0</v>
      </c>
      <c r="M31" s="205"/>
      <c r="N31" s="205"/>
      <c r="O31" s="197"/>
    </row>
    <row r="32" spans="2:15" ht="30.75" customHeight="1">
      <c r="B32" s="480"/>
      <c r="C32" s="146" t="s">
        <v>431</v>
      </c>
      <c r="D32" s="205"/>
      <c r="E32" s="191">
        <v>627547.63334324001</v>
      </c>
      <c r="F32" s="191">
        <v>0</v>
      </c>
      <c r="G32" s="210">
        <v>10663983.244391749</v>
      </c>
      <c r="H32" s="191">
        <v>0</v>
      </c>
      <c r="I32" s="191">
        <v>75653.346484779991</v>
      </c>
      <c r="J32" s="210">
        <v>0</v>
      </c>
      <c r="K32" s="191">
        <v>0</v>
      </c>
      <c r="L32" s="205">
        <v>5683613</v>
      </c>
      <c r="M32" s="205"/>
      <c r="N32" s="205"/>
      <c r="O32" s="197"/>
    </row>
    <row r="33" spans="2:15" ht="30.75" customHeight="1">
      <c r="B33" s="480"/>
      <c r="C33" s="140" t="s">
        <v>430</v>
      </c>
      <c r="D33" s="206"/>
      <c r="E33" s="206">
        <v>431891</v>
      </c>
      <c r="F33" s="206">
        <v>0</v>
      </c>
      <c r="G33" s="206">
        <v>0</v>
      </c>
      <c r="H33" s="206">
        <v>0</v>
      </c>
      <c r="I33" s="206">
        <v>0</v>
      </c>
      <c r="J33" s="206">
        <v>0</v>
      </c>
      <c r="K33" s="206">
        <v>0</v>
      </c>
      <c r="L33" s="206">
        <v>431891</v>
      </c>
      <c r="M33" s="207"/>
      <c r="N33" s="206"/>
      <c r="O33" s="197"/>
    </row>
    <row r="34" spans="2:15" ht="30.75" customHeight="1">
      <c r="B34" s="480"/>
      <c r="C34" s="140" t="s">
        <v>905</v>
      </c>
      <c r="D34" s="206"/>
      <c r="E34" s="206">
        <v>139323</v>
      </c>
      <c r="F34" s="206">
        <v>0</v>
      </c>
      <c r="G34" s="206">
        <v>0</v>
      </c>
      <c r="H34" s="206">
        <v>0</v>
      </c>
      <c r="I34" s="206">
        <v>0</v>
      </c>
      <c r="J34" s="206">
        <v>0</v>
      </c>
      <c r="K34" s="206">
        <v>0</v>
      </c>
      <c r="L34" s="206">
        <v>139323</v>
      </c>
      <c r="M34" s="207"/>
      <c r="N34" s="206"/>
      <c r="O34" s="197"/>
    </row>
    <row r="35" spans="2:15" ht="30.75" customHeight="1">
      <c r="B35" s="480"/>
      <c r="C35" s="140" t="s">
        <v>906</v>
      </c>
      <c r="D35" s="206"/>
      <c r="E35" s="206">
        <v>0</v>
      </c>
      <c r="F35" s="206">
        <v>0</v>
      </c>
      <c r="G35" s="206">
        <v>0</v>
      </c>
      <c r="H35" s="207">
        <v>0</v>
      </c>
      <c r="I35" s="206">
        <v>0</v>
      </c>
      <c r="J35" s="206">
        <v>0</v>
      </c>
      <c r="K35" s="206">
        <v>0</v>
      </c>
      <c r="L35" s="206"/>
      <c r="M35" s="207"/>
      <c r="N35" s="207"/>
    </row>
    <row r="36" spans="2:15" ht="30.75" customHeight="1">
      <c r="B36" s="480"/>
      <c r="C36" s="140" t="s">
        <v>925</v>
      </c>
      <c r="D36" s="206"/>
      <c r="E36" s="206"/>
      <c r="F36" s="206"/>
      <c r="G36" s="206"/>
      <c r="H36" s="207"/>
      <c r="I36" s="206"/>
      <c r="J36" s="206"/>
      <c r="K36" s="206"/>
      <c r="L36" s="206">
        <v>1517453</v>
      </c>
      <c r="M36" s="207"/>
      <c r="N36" s="207"/>
    </row>
    <row r="37" spans="2:15" ht="30.75" customHeight="1">
      <c r="B37" s="480"/>
      <c r="C37" s="355" t="s">
        <v>417</v>
      </c>
      <c r="D37" s="205"/>
      <c r="E37" s="205">
        <f>SUM(E11:E36)</f>
        <v>5649165.2666864805</v>
      </c>
      <c r="F37" s="205">
        <v>0</v>
      </c>
      <c r="G37" s="205">
        <f>SUM(G11:G36)</f>
        <v>21327966.488783497</v>
      </c>
      <c r="H37" s="191">
        <v>0</v>
      </c>
      <c r="I37" s="205">
        <f>SUM(I11:I36)</f>
        <v>151306.69296955998</v>
      </c>
      <c r="J37" s="205">
        <v>0</v>
      </c>
      <c r="K37" s="205">
        <v>0</v>
      </c>
      <c r="L37" s="205">
        <f>+L32+L33+L34+L35+L36+L15</f>
        <v>9965154</v>
      </c>
      <c r="M37" s="191"/>
      <c r="N37" s="191"/>
      <c r="O37" s="197"/>
    </row>
    <row r="38" spans="2:15" ht="25" customHeight="1">
      <c r="C38" s="169"/>
      <c r="D38" s="412" t="s">
        <v>172</v>
      </c>
      <c r="E38" s="412"/>
      <c r="F38" s="412"/>
      <c r="G38" s="412"/>
      <c r="H38" s="412"/>
      <c r="I38" s="412"/>
      <c r="J38" s="412"/>
      <c r="K38" s="412"/>
      <c r="L38" s="412"/>
      <c r="M38" s="412"/>
      <c r="N38" s="412"/>
      <c r="O38" s="197"/>
    </row>
    <row r="39" spans="2:15" ht="25" customHeight="1">
      <c r="D39" s="463" t="s">
        <v>907</v>
      </c>
      <c r="E39" s="463"/>
      <c r="F39" s="463"/>
      <c r="G39" s="463"/>
      <c r="H39" s="463"/>
      <c r="I39" s="463"/>
      <c r="J39" s="463"/>
      <c r="K39" s="463"/>
      <c r="L39" s="463"/>
      <c r="M39" s="463"/>
      <c r="N39" s="463"/>
    </row>
    <row r="40" spans="2:15" ht="25" customHeight="1">
      <c r="D40" s="463" t="s">
        <v>908</v>
      </c>
      <c r="E40" s="463"/>
      <c r="F40" s="463"/>
      <c r="G40" s="463"/>
      <c r="H40" s="463"/>
      <c r="I40" s="463"/>
      <c r="J40" s="463"/>
      <c r="K40" s="463"/>
      <c r="L40" s="463"/>
      <c r="M40" s="463"/>
      <c r="N40" s="463"/>
    </row>
    <row r="41" spans="2:15" ht="25" customHeight="1">
      <c r="D41" s="442" t="s">
        <v>909</v>
      </c>
      <c r="E41" s="442"/>
      <c r="F41" s="442"/>
      <c r="G41" s="442"/>
      <c r="H41" s="442"/>
      <c r="I41" s="442"/>
      <c r="J41" s="442"/>
      <c r="K41" s="442"/>
      <c r="L41" s="442"/>
      <c r="M41" s="442"/>
      <c r="N41" s="442"/>
    </row>
    <row r="42" spans="2:15" ht="25" customHeight="1">
      <c r="D42" s="442" t="s">
        <v>910</v>
      </c>
      <c r="E42" s="442"/>
      <c r="F42" s="442"/>
      <c r="G42" s="442"/>
      <c r="H42" s="442"/>
      <c r="I42" s="442"/>
      <c r="J42" s="442"/>
      <c r="K42" s="442"/>
      <c r="L42" s="442"/>
      <c r="M42" s="442"/>
      <c r="N42" s="442"/>
    </row>
    <row r="43" spans="2:15" ht="25" customHeight="1">
      <c r="D43" s="442" t="s">
        <v>911</v>
      </c>
      <c r="E43" s="442"/>
      <c r="F43" s="442"/>
      <c r="G43" s="442"/>
      <c r="H43" s="442"/>
      <c r="I43" s="442"/>
      <c r="J43" s="442"/>
      <c r="K43" s="442"/>
      <c r="L43" s="442"/>
      <c r="M43" s="442"/>
      <c r="N43" s="442"/>
    </row>
    <row r="44" spans="2:15" ht="25" customHeight="1">
      <c r="D44" s="442" t="s">
        <v>924</v>
      </c>
      <c r="E44" s="442"/>
      <c r="F44" s="442"/>
      <c r="G44" s="442"/>
      <c r="H44" s="442"/>
      <c r="I44" s="442"/>
      <c r="J44" s="442"/>
      <c r="K44" s="442"/>
      <c r="L44" s="442"/>
      <c r="M44" s="442"/>
      <c r="N44" s="442"/>
    </row>
    <row r="45" spans="2:15" ht="25" customHeight="1">
      <c r="D45" s="449" t="s">
        <v>438</v>
      </c>
      <c r="E45" s="449"/>
      <c r="F45" s="449"/>
      <c r="G45" s="449"/>
      <c r="H45" s="449"/>
      <c r="I45" s="449"/>
      <c r="J45" s="449"/>
      <c r="K45" s="449"/>
      <c r="L45" s="449"/>
      <c r="M45" s="449"/>
      <c r="N45" s="449"/>
    </row>
    <row r="46" spans="2:15" ht="25" customHeight="1">
      <c r="D46" s="449" t="s">
        <v>436</v>
      </c>
      <c r="E46" s="449"/>
      <c r="F46" s="449"/>
      <c r="G46" s="449"/>
      <c r="H46" s="449"/>
      <c r="I46" s="449"/>
      <c r="J46" s="449"/>
      <c r="K46" s="449"/>
      <c r="L46" s="449"/>
      <c r="M46" s="449"/>
      <c r="N46" s="449"/>
    </row>
    <row r="47" spans="2:15" ht="25" customHeight="1">
      <c r="D47" s="449" t="s">
        <v>437</v>
      </c>
      <c r="E47" s="449"/>
      <c r="F47" s="449"/>
      <c r="G47" s="449"/>
      <c r="H47" s="449"/>
      <c r="I47" s="449"/>
      <c r="J47" s="449"/>
      <c r="K47" s="449"/>
      <c r="L47" s="449"/>
      <c r="M47" s="449"/>
      <c r="N47" s="449"/>
    </row>
    <row r="48" spans="2:15" ht="25" customHeight="1">
      <c r="D48" s="196"/>
      <c r="E48" s="194"/>
      <c r="F48" s="194"/>
      <c r="G48" s="194"/>
      <c r="H48" s="195"/>
      <c r="I48" s="194"/>
      <c r="J48" s="194"/>
      <c r="K48" s="194"/>
      <c r="L48" s="194"/>
      <c r="M48" s="184"/>
      <c r="N48" s="184"/>
    </row>
    <row r="49" spans="3:14" ht="25" customHeight="1">
      <c r="D49" s="409" t="s">
        <v>927</v>
      </c>
      <c r="E49" s="409"/>
      <c r="F49" s="409"/>
      <c r="G49" s="409"/>
      <c r="H49" s="409"/>
      <c r="I49" s="409"/>
      <c r="J49" s="409"/>
      <c r="K49" s="409"/>
      <c r="L49" s="409"/>
      <c r="M49" s="409"/>
      <c r="N49" s="409"/>
    </row>
    <row r="50" spans="3:14" ht="24.75" customHeight="1">
      <c r="C50" s="122"/>
      <c r="D50" s="181"/>
      <c r="E50" s="181"/>
      <c r="F50" s="181"/>
      <c r="G50" s="181"/>
      <c r="H50" s="181"/>
      <c r="I50" s="181"/>
      <c r="J50" s="181"/>
      <c r="K50" s="181"/>
      <c r="L50" s="181"/>
      <c r="M50" s="181"/>
      <c r="N50" s="6"/>
    </row>
    <row r="51" spans="3:14" ht="50" customHeight="1">
      <c r="C51" s="430" t="s">
        <v>926</v>
      </c>
      <c r="D51" s="430"/>
      <c r="E51" s="430"/>
      <c r="F51" s="430"/>
      <c r="G51" s="430"/>
      <c r="H51" s="430"/>
      <c r="I51" s="430"/>
      <c r="J51" s="430"/>
      <c r="K51" s="430"/>
      <c r="L51" s="430"/>
    </row>
    <row r="52" spans="3:14" ht="30" customHeight="1">
      <c r="C52" s="44"/>
      <c r="D52" s="44"/>
      <c r="E52" s="44"/>
      <c r="F52" s="44"/>
      <c r="G52" s="44"/>
      <c r="H52" s="44"/>
      <c r="I52" s="44"/>
      <c r="J52" s="44"/>
      <c r="K52" s="44"/>
      <c r="L52" s="44"/>
    </row>
    <row r="53" spans="3:14" ht="30.75" customHeight="1">
      <c r="C53" s="44"/>
      <c r="D53" s="490" t="s">
        <v>439</v>
      </c>
      <c r="E53" s="490"/>
      <c r="F53" s="110"/>
      <c r="G53" s="110"/>
      <c r="H53" s="110"/>
      <c r="I53" s="110"/>
      <c r="J53" s="110"/>
      <c r="K53" s="110"/>
      <c r="L53" s="76" t="s">
        <v>590</v>
      </c>
      <c r="M53" s="6"/>
    </row>
    <row r="54" spans="3:14" ht="51" customHeight="1">
      <c r="C54" s="349" t="s">
        <v>614</v>
      </c>
      <c r="D54" s="45" t="s">
        <v>435</v>
      </c>
      <c r="E54" s="45" t="s">
        <v>313</v>
      </c>
      <c r="F54" s="45" t="s">
        <v>401</v>
      </c>
      <c r="G54" s="45" t="s">
        <v>315</v>
      </c>
      <c r="H54" s="45" t="s">
        <v>427</v>
      </c>
      <c r="I54" s="45" t="s">
        <v>434</v>
      </c>
      <c r="J54" s="45" t="s">
        <v>316</v>
      </c>
      <c r="K54" s="138" t="s">
        <v>896</v>
      </c>
      <c r="L54" s="45" t="s">
        <v>293</v>
      </c>
      <c r="M54" s="488"/>
      <c r="N54" s="488"/>
    </row>
    <row r="55" spans="3:14" ht="39.75" customHeight="1">
      <c r="C55" s="140" t="s">
        <v>432</v>
      </c>
      <c r="D55" s="142"/>
      <c r="E55" s="142"/>
      <c r="F55" s="142"/>
      <c r="G55" s="142"/>
      <c r="H55" s="142"/>
      <c r="I55" s="142"/>
      <c r="J55" s="142"/>
      <c r="K55" s="142"/>
      <c r="L55" s="142"/>
      <c r="M55" s="121"/>
      <c r="N55" s="121"/>
    </row>
    <row r="56" spans="3:14" ht="30.75" customHeight="1">
      <c r="C56" s="143" t="s">
        <v>281</v>
      </c>
      <c r="D56" s="46"/>
      <c r="E56" s="85">
        <v>9174443.0700000003</v>
      </c>
      <c r="F56" s="46">
        <v>0</v>
      </c>
      <c r="G56" s="46">
        <v>0</v>
      </c>
      <c r="H56" s="46">
        <v>0</v>
      </c>
      <c r="I56" s="85">
        <v>0</v>
      </c>
      <c r="J56" s="46">
        <v>0</v>
      </c>
      <c r="K56" s="46">
        <v>0</v>
      </c>
      <c r="L56" s="85">
        <v>9174443.0700000003</v>
      </c>
      <c r="M56" s="121"/>
    </row>
    <row r="57" spans="3:14" ht="30.75" customHeight="1">
      <c r="C57" s="143" t="s">
        <v>282</v>
      </c>
      <c r="D57" s="46"/>
      <c r="E57" s="46">
        <v>1236052.7279999999</v>
      </c>
      <c r="F57" s="46">
        <v>0</v>
      </c>
      <c r="G57" s="46">
        <v>0</v>
      </c>
      <c r="H57" s="46">
        <v>0</v>
      </c>
      <c r="I57" s="46">
        <v>0</v>
      </c>
      <c r="J57" s="46">
        <v>0</v>
      </c>
      <c r="K57" s="46">
        <v>0</v>
      </c>
      <c r="L57" s="85">
        <v>1236052.7279999999</v>
      </c>
      <c r="M57" s="121"/>
    </row>
    <row r="58" spans="3:14" ht="30.75" customHeight="1">
      <c r="C58" s="143" t="s">
        <v>897</v>
      </c>
      <c r="D58" s="46"/>
      <c r="E58" s="85">
        <v>10910175</v>
      </c>
      <c r="F58" s="85">
        <v>0</v>
      </c>
      <c r="G58" s="85">
        <v>0</v>
      </c>
      <c r="H58" s="85">
        <v>0</v>
      </c>
      <c r="I58" s="85">
        <v>0</v>
      </c>
      <c r="J58" s="46">
        <v>0</v>
      </c>
      <c r="K58" s="46">
        <v>0</v>
      </c>
      <c r="L58" s="85">
        <v>10910175</v>
      </c>
      <c r="M58" s="121"/>
    </row>
    <row r="59" spans="3:14" ht="30.75" customHeight="1">
      <c r="C59" s="143" t="s">
        <v>283</v>
      </c>
      <c r="D59" s="46">
        <v>2538080.0280000004</v>
      </c>
      <c r="E59" s="46"/>
      <c r="F59" s="46"/>
      <c r="G59" s="46"/>
      <c r="H59" s="85"/>
      <c r="I59" s="85"/>
      <c r="J59" s="85"/>
      <c r="K59" s="85"/>
      <c r="L59" s="85">
        <v>2538080.0280000004</v>
      </c>
      <c r="M59" s="121"/>
    </row>
    <row r="60" spans="3:14" ht="30.75" customHeight="1">
      <c r="C60" s="146" t="s">
        <v>284</v>
      </c>
      <c r="D60" s="113"/>
      <c r="E60" s="113">
        <v>21320670.798</v>
      </c>
      <c r="F60" s="113">
        <v>0</v>
      </c>
      <c r="G60" s="113">
        <v>0</v>
      </c>
      <c r="H60" s="113">
        <v>0</v>
      </c>
      <c r="I60" s="113">
        <v>0</v>
      </c>
      <c r="J60" s="113">
        <v>0</v>
      </c>
      <c r="K60" s="113">
        <v>0</v>
      </c>
      <c r="L60" s="84">
        <v>23858750.826000001</v>
      </c>
      <c r="M60" s="164"/>
    </row>
    <row r="61" spans="3:14" ht="30.75" customHeight="1">
      <c r="C61" s="140" t="s">
        <v>433</v>
      </c>
      <c r="D61" s="142"/>
      <c r="E61" s="142"/>
      <c r="F61" s="142"/>
      <c r="G61" s="142"/>
      <c r="H61" s="148"/>
      <c r="I61" s="148"/>
      <c r="J61" s="148"/>
      <c r="K61" s="148"/>
      <c r="L61" s="148"/>
      <c r="M61" s="164"/>
    </row>
    <row r="62" spans="3:14" ht="30.75" customHeight="1">
      <c r="C62" s="143" t="s">
        <v>408</v>
      </c>
      <c r="D62" s="46">
        <v>0</v>
      </c>
      <c r="E62" s="46"/>
      <c r="F62" s="46"/>
      <c r="G62" s="46"/>
      <c r="H62" s="85"/>
      <c r="I62" s="85"/>
      <c r="J62" s="85"/>
      <c r="K62" s="85"/>
      <c r="L62" s="85">
        <v>0</v>
      </c>
      <c r="M62" s="121"/>
    </row>
    <row r="63" spans="3:14" ht="30.75" customHeight="1">
      <c r="C63" s="143" t="s">
        <v>409</v>
      </c>
      <c r="D63" s="46"/>
      <c r="E63" s="46">
        <v>0</v>
      </c>
      <c r="F63" s="46">
        <v>0</v>
      </c>
      <c r="G63" s="46">
        <v>0</v>
      </c>
      <c r="H63" s="46">
        <v>0</v>
      </c>
      <c r="I63" s="46">
        <v>0</v>
      </c>
      <c r="J63" s="46">
        <v>0</v>
      </c>
      <c r="K63" s="46">
        <v>0</v>
      </c>
      <c r="L63" s="85">
        <v>0</v>
      </c>
      <c r="M63" s="121"/>
    </row>
    <row r="64" spans="3:14" ht="30.75" customHeight="1">
      <c r="C64" s="143" t="s">
        <v>899</v>
      </c>
      <c r="D64" s="46"/>
      <c r="E64" s="46">
        <v>0</v>
      </c>
      <c r="F64" s="46">
        <v>0</v>
      </c>
      <c r="G64" s="46">
        <v>0</v>
      </c>
      <c r="H64" s="46">
        <v>0</v>
      </c>
      <c r="I64" s="46">
        <v>0</v>
      </c>
      <c r="J64" s="46">
        <v>0</v>
      </c>
      <c r="K64" s="46">
        <v>0</v>
      </c>
      <c r="L64" s="85">
        <v>0</v>
      </c>
      <c r="M64" s="121"/>
    </row>
    <row r="65" spans="3:14" ht="30.75" customHeight="1">
      <c r="C65" s="143" t="s">
        <v>407</v>
      </c>
      <c r="D65" s="46"/>
      <c r="E65" s="46">
        <v>0</v>
      </c>
      <c r="F65" s="46">
        <v>0</v>
      </c>
      <c r="G65" s="46">
        <v>0</v>
      </c>
      <c r="H65" s="46">
        <v>0</v>
      </c>
      <c r="I65" s="46">
        <v>0</v>
      </c>
      <c r="J65" s="46">
        <v>0</v>
      </c>
      <c r="K65" s="46">
        <v>0</v>
      </c>
      <c r="L65" s="85">
        <v>0</v>
      </c>
      <c r="M65" s="121"/>
      <c r="N65" s="136"/>
    </row>
    <row r="66" spans="3:14" ht="30.75" customHeight="1">
      <c r="C66" s="143" t="s">
        <v>422</v>
      </c>
      <c r="D66" s="46"/>
      <c r="E66" s="46">
        <v>0</v>
      </c>
      <c r="F66" s="46">
        <v>0</v>
      </c>
      <c r="G66" s="46">
        <v>0</v>
      </c>
      <c r="H66" s="46">
        <v>0</v>
      </c>
      <c r="I66" s="46">
        <v>0</v>
      </c>
      <c r="J66" s="46">
        <v>0</v>
      </c>
      <c r="K66" s="46">
        <v>0</v>
      </c>
      <c r="L66" s="85">
        <v>0</v>
      </c>
      <c r="M66" s="121"/>
      <c r="N66" s="193"/>
    </row>
    <row r="67" spans="3:14" ht="30.75" customHeight="1">
      <c r="C67" s="143" t="s">
        <v>285</v>
      </c>
      <c r="D67" s="46"/>
      <c r="E67" s="46">
        <v>33317.498339999998</v>
      </c>
      <c r="F67" s="46">
        <v>0</v>
      </c>
      <c r="G67" s="46">
        <v>764714.72574000002</v>
      </c>
      <c r="H67" s="46">
        <v>0</v>
      </c>
      <c r="I67" s="46">
        <v>7151.8975919999993</v>
      </c>
      <c r="J67" s="46">
        <v>0</v>
      </c>
      <c r="K67" s="46">
        <v>0</v>
      </c>
      <c r="L67" s="85">
        <v>805140</v>
      </c>
      <c r="M67" s="121"/>
      <c r="N67" s="6"/>
    </row>
    <row r="68" spans="3:14" ht="30.75" customHeight="1">
      <c r="C68" s="143" t="s">
        <v>429</v>
      </c>
      <c r="D68" s="46"/>
      <c r="E68" s="46"/>
      <c r="F68" s="46"/>
      <c r="G68" s="46"/>
      <c r="H68" s="46"/>
      <c r="I68" s="46"/>
      <c r="J68" s="46"/>
      <c r="K68" s="46"/>
      <c r="L68" s="85"/>
      <c r="M68" s="164"/>
      <c r="N68" s="164"/>
    </row>
    <row r="69" spans="3:14" ht="30.75" customHeight="1">
      <c r="C69" s="153" t="s">
        <v>900</v>
      </c>
      <c r="D69" s="46"/>
      <c r="E69" s="46">
        <v>338677.92560000002</v>
      </c>
      <c r="F69" s="46">
        <v>0</v>
      </c>
      <c r="G69" s="86">
        <v>1282230.726</v>
      </c>
      <c r="H69" s="46">
        <v>0</v>
      </c>
      <c r="I69" s="46">
        <v>4225.3483999999999</v>
      </c>
      <c r="J69" s="46">
        <v>0</v>
      </c>
      <c r="K69" s="46">
        <v>0</v>
      </c>
      <c r="L69" s="85">
        <v>1625134</v>
      </c>
      <c r="M69" s="121"/>
      <c r="N69" s="6"/>
    </row>
    <row r="70" spans="3:14" ht="30.75" customHeight="1">
      <c r="C70" s="153" t="s">
        <v>901</v>
      </c>
      <c r="D70" s="46"/>
      <c r="E70" s="46">
        <v>0</v>
      </c>
      <c r="F70" s="46">
        <v>0</v>
      </c>
      <c r="G70" s="46">
        <v>279240</v>
      </c>
      <c r="H70" s="46">
        <v>0</v>
      </c>
      <c r="I70" s="46">
        <v>0</v>
      </c>
      <c r="J70" s="46">
        <v>0</v>
      </c>
      <c r="K70" s="46">
        <v>0</v>
      </c>
      <c r="L70" s="85">
        <v>211713</v>
      </c>
      <c r="M70" s="121"/>
      <c r="N70" s="6"/>
    </row>
    <row r="71" spans="3:14" ht="30.75" customHeight="1">
      <c r="C71" s="153" t="s">
        <v>902</v>
      </c>
      <c r="D71" s="46"/>
      <c r="E71" s="46">
        <v>0</v>
      </c>
      <c r="F71" s="46">
        <v>0</v>
      </c>
      <c r="G71" s="46">
        <v>0</v>
      </c>
      <c r="H71" s="46">
        <v>0</v>
      </c>
      <c r="I71" s="46">
        <v>0</v>
      </c>
      <c r="J71" s="46">
        <v>0</v>
      </c>
      <c r="K71" s="46">
        <v>0</v>
      </c>
      <c r="L71" s="85">
        <v>0</v>
      </c>
      <c r="M71" s="121"/>
      <c r="N71" s="6"/>
    </row>
    <row r="72" spans="3:14" ht="30.75" customHeight="1">
      <c r="C72" s="153" t="s">
        <v>425</v>
      </c>
      <c r="D72" s="46"/>
      <c r="E72" s="46">
        <v>371995.42394000001</v>
      </c>
      <c r="F72" s="46">
        <v>0</v>
      </c>
      <c r="G72" s="46">
        <v>2326185.4517399999</v>
      </c>
      <c r="H72" s="46">
        <v>0</v>
      </c>
      <c r="I72" s="46">
        <v>11377.245992</v>
      </c>
      <c r="J72" s="46">
        <v>0</v>
      </c>
      <c r="K72" s="46">
        <v>0</v>
      </c>
      <c r="L72" s="85">
        <v>2641987</v>
      </c>
      <c r="M72" s="121"/>
      <c r="N72" s="6"/>
    </row>
    <row r="73" spans="3:14" ht="30.75" customHeight="1">
      <c r="C73" s="146" t="s">
        <v>611</v>
      </c>
      <c r="D73" s="113"/>
      <c r="E73" s="189">
        <v>0</v>
      </c>
      <c r="F73" s="189">
        <v>0</v>
      </c>
      <c r="G73" s="189">
        <v>0</v>
      </c>
      <c r="H73" s="189">
        <v>0</v>
      </c>
      <c r="I73" s="189">
        <v>0</v>
      </c>
      <c r="J73" s="189">
        <v>0</v>
      </c>
      <c r="K73" s="189">
        <v>0</v>
      </c>
      <c r="L73" s="189">
        <v>0</v>
      </c>
      <c r="M73" s="164"/>
      <c r="N73" s="164"/>
    </row>
    <row r="74" spans="3:14" ht="30.75" customHeight="1">
      <c r="C74" s="143" t="s">
        <v>612</v>
      </c>
      <c r="D74" s="46"/>
      <c r="E74" s="46">
        <v>0</v>
      </c>
      <c r="F74" s="46">
        <v>0</v>
      </c>
      <c r="G74" s="86">
        <v>0</v>
      </c>
      <c r="H74" s="46">
        <v>0</v>
      </c>
      <c r="I74" s="46">
        <v>0</v>
      </c>
      <c r="J74" s="86">
        <v>0</v>
      </c>
      <c r="K74" s="46">
        <v>0</v>
      </c>
      <c r="L74" s="120">
        <v>0</v>
      </c>
      <c r="M74" s="121"/>
      <c r="N74" s="6"/>
    </row>
    <row r="75" spans="3:14" ht="30.75" customHeight="1">
      <c r="C75" s="143" t="s">
        <v>613</v>
      </c>
      <c r="D75" s="46"/>
      <c r="E75" s="46">
        <v>0</v>
      </c>
      <c r="F75" s="46">
        <v>0</v>
      </c>
      <c r="G75" s="46">
        <v>0</v>
      </c>
      <c r="H75" s="46">
        <v>0</v>
      </c>
      <c r="I75" s="46">
        <v>0</v>
      </c>
      <c r="J75" s="86">
        <v>0</v>
      </c>
      <c r="K75" s="46">
        <v>0</v>
      </c>
      <c r="L75" s="120">
        <v>0</v>
      </c>
      <c r="M75" s="121"/>
      <c r="N75" s="6"/>
    </row>
    <row r="76" spans="3:14" ht="30.75" customHeight="1">
      <c r="C76" s="143" t="s">
        <v>904</v>
      </c>
      <c r="D76" s="46"/>
      <c r="E76" s="46">
        <v>0</v>
      </c>
      <c r="F76" s="46">
        <v>0</v>
      </c>
      <c r="G76" s="46">
        <v>0</v>
      </c>
      <c r="H76" s="46">
        <v>0</v>
      </c>
      <c r="I76" s="46">
        <v>0</v>
      </c>
      <c r="J76" s="86">
        <v>0</v>
      </c>
      <c r="K76" s="46">
        <v>0</v>
      </c>
      <c r="L76" s="120">
        <v>0</v>
      </c>
      <c r="M76" s="6"/>
      <c r="N76" s="6"/>
    </row>
    <row r="77" spans="3:14" ht="30.75" customHeight="1">
      <c r="C77" s="146" t="s">
        <v>431</v>
      </c>
      <c r="D77" s="113"/>
      <c r="E77" s="192">
        <f>SUM(E63:E76)</f>
        <v>743990.84788000002</v>
      </c>
      <c r="F77" s="192">
        <v>0</v>
      </c>
      <c r="G77" s="155">
        <v>4652370.9034799999</v>
      </c>
      <c r="H77" s="192">
        <v>0</v>
      </c>
      <c r="I77" s="192">
        <v>22754.491984</v>
      </c>
      <c r="J77" s="87">
        <v>0</v>
      </c>
      <c r="K77" s="192">
        <v>0</v>
      </c>
      <c r="L77" s="189">
        <v>2641987</v>
      </c>
      <c r="M77" s="164"/>
      <c r="N77" s="164"/>
    </row>
    <row r="78" spans="3:14" ht="30.75" customHeight="1">
      <c r="C78" s="146" t="s">
        <v>430</v>
      </c>
      <c r="D78" s="113"/>
      <c r="E78" s="189">
        <v>3641656</v>
      </c>
      <c r="F78" s="189">
        <v>0</v>
      </c>
      <c r="G78" s="189">
        <v>0</v>
      </c>
      <c r="H78" s="189">
        <v>0</v>
      </c>
      <c r="I78" s="189">
        <v>0</v>
      </c>
      <c r="J78" s="191">
        <v>0</v>
      </c>
      <c r="K78" s="189">
        <v>0</v>
      </c>
      <c r="L78" s="189">
        <v>3641656</v>
      </c>
      <c r="M78" s="164"/>
      <c r="N78" s="164"/>
    </row>
    <row r="79" spans="3:14" ht="30.75" customHeight="1">
      <c r="C79" s="140" t="s">
        <v>905</v>
      </c>
      <c r="D79" s="142"/>
      <c r="E79" s="148">
        <f>139323*19.06</f>
        <v>2655496.38</v>
      </c>
      <c r="F79" s="148">
        <v>0</v>
      </c>
      <c r="G79" s="148">
        <v>0</v>
      </c>
      <c r="H79" s="148">
        <v>0</v>
      </c>
      <c r="I79" s="148">
        <v>0</v>
      </c>
      <c r="J79" s="148">
        <v>0</v>
      </c>
      <c r="K79" s="148">
        <v>0</v>
      </c>
      <c r="L79" s="148">
        <v>2655496.38</v>
      </c>
      <c r="M79" s="6"/>
      <c r="N79" s="164"/>
    </row>
    <row r="80" spans="3:14" ht="30.75" customHeight="1">
      <c r="C80" s="140" t="s">
        <v>906</v>
      </c>
      <c r="D80" s="142"/>
      <c r="E80" s="142">
        <v>0</v>
      </c>
      <c r="F80" s="142">
        <v>0</v>
      </c>
      <c r="G80" s="142">
        <v>0</v>
      </c>
      <c r="H80" s="142">
        <v>0</v>
      </c>
      <c r="I80" s="142">
        <v>0</v>
      </c>
      <c r="J80" s="142">
        <v>0</v>
      </c>
      <c r="K80" s="142">
        <v>0</v>
      </c>
      <c r="L80" s="148">
        <v>0</v>
      </c>
      <c r="M80" s="6"/>
      <c r="N80" s="164"/>
    </row>
    <row r="81" spans="3:14" ht="30.75" customHeight="1">
      <c r="C81" s="140" t="s">
        <v>925</v>
      </c>
      <c r="D81" s="142">
        <v>2883337.4</v>
      </c>
      <c r="E81" s="148"/>
      <c r="F81" s="148"/>
      <c r="G81" s="148"/>
      <c r="H81" s="158"/>
      <c r="I81" s="148"/>
      <c r="J81" s="148"/>
      <c r="K81" s="148"/>
      <c r="L81" s="148">
        <v>2883337.4</v>
      </c>
      <c r="M81" s="6"/>
      <c r="N81" s="6"/>
    </row>
    <row r="82" spans="3:14" ht="30.75" customHeight="1">
      <c r="C82" s="140" t="s">
        <v>417</v>
      </c>
      <c r="D82" s="190">
        <f>+D81+D59</f>
        <v>5421417.4280000003</v>
      </c>
      <c r="E82" s="148">
        <f>+E81+E80+E79+E78+E77+E60</f>
        <v>28361814.025880001</v>
      </c>
      <c r="F82" s="148">
        <f t="shared" ref="F82:K82" si="0">+F81+F80+F79+F78+F77+F60</f>
        <v>0</v>
      </c>
      <c r="G82" s="148">
        <f t="shared" si="0"/>
        <v>4652370.9034799999</v>
      </c>
      <c r="H82" s="158">
        <f t="shared" si="0"/>
        <v>0</v>
      </c>
      <c r="I82" s="148">
        <f t="shared" si="0"/>
        <v>22754.491984</v>
      </c>
      <c r="J82" s="148">
        <f t="shared" si="0"/>
        <v>0</v>
      </c>
      <c r="K82" s="148">
        <f t="shared" si="0"/>
        <v>0</v>
      </c>
      <c r="L82" s="148">
        <f>+L81+L80+L79+L78+L77+L60</f>
        <v>35681227.605999999</v>
      </c>
      <c r="M82" s="6"/>
      <c r="N82" s="6"/>
    </row>
    <row r="83" spans="3:14" ht="30.75" customHeight="1">
      <c r="C83" s="188"/>
      <c r="D83" s="119"/>
      <c r="E83" s="119"/>
      <c r="F83" s="119"/>
      <c r="G83" s="187"/>
      <c r="H83" s="187"/>
      <c r="I83" s="187"/>
      <c r="J83" s="187"/>
      <c r="K83" s="187"/>
      <c r="L83" s="187"/>
      <c r="M83" s="6"/>
      <c r="N83" s="6"/>
    </row>
    <row r="84" spans="3:14" ht="25" customHeight="1">
      <c r="D84" s="491" t="s">
        <v>907</v>
      </c>
      <c r="E84" s="491"/>
      <c r="F84" s="491"/>
      <c r="G84" s="491"/>
      <c r="H84" s="491"/>
      <c r="I84" s="491"/>
      <c r="J84" s="491"/>
      <c r="K84" s="491"/>
      <c r="L84" s="491"/>
      <c r="M84" s="6"/>
      <c r="N84" s="6"/>
    </row>
    <row r="85" spans="3:14" ht="25" customHeight="1">
      <c r="D85" s="491" t="s">
        <v>908</v>
      </c>
      <c r="E85" s="491"/>
      <c r="F85" s="491"/>
      <c r="G85" s="491"/>
      <c r="H85" s="491"/>
      <c r="I85" s="491"/>
      <c r="J85" s="491"/>
      <c r="K85" s="491"/>
      <c r="L85" s="491"/>
      <c r="M85" s="6"/>
    </row>
    <row r="86" spans="3:14" ht="25" customHeight="1">
      <c r="D86" s="492" t="s">
        <v>909</v>
      </c>
      <c r="E86" s="492"/>
      <c r="F86" s="492"/>
      <c r="G86" s="492"/>
      <c r="H86" s="492"/>
      <c r="I86" s="492"/>
      <c r="J86" s="492"/>
      <c r="K86" s="492"/>
      <c r="L86" s="492"/>
      <c r="M86" s="6"/>
      <c r="N86" s="6"/>
    </row>
    <row r="87" spans="3:14" ht="25" customHeight="1">
      <c r="D87" s="492" t="s">
        <v>910</v>
      </c>
      <c r="E87" s="492"/>
      <c r="F87" s="492"/>
      <c r="G87" s="492"/>
      <c r="H87" s="492"/>
      <c r="I87" s="492"/>
      <c r="J87" s="492"/>
      <c r="K87" s="492"/>
      <c r="L87" s="492"/>
      <c r="M87" s="6"/>
      <c r="N87" s="6"/>
    </row>
    <row r="88" spans="3:14" ht="25" customHeight="1">
      <c r="D88" s="492" t="s">
        <v>911</v>
      </c>
      <c r="E88" s="492"/>
      <c r="F88" s="492"/>
      <c r="G88" s="492"/>
      <c r="H88" s="492"/>
      <c r="I88" s="492"/>
      <c r="J88" s="492"/>
      <c r="K88" s="492"/>
      <c r="L88" s="492"/>
      <c r="M88" s="6"/>
      <c r="N88" s="6"/>
    </row>
    <row r="89" spans="3:14" ht="25" customHeight="1">
      <c r="D89" s="492" t="s">
        <v>924</v>
      </c>
      <c r="E89" s="492"/>
      <c r="F89" s="492"/>
      <c r="G89" s="492"/>
      <c r="H89" s="492"/>
      <c r="I89" s="492"/>
      <c r="J89" s="492"/>
      <c r="K89" s="492"/>
      <c r="L89" s="492"/>
      <c r="M89" s="6"/>
      <c r="N89" s="6"/>
    </row>
    <row r="90" spans="3:14" ht="25" customHeight="1">
      <c r="D90" s="493" t="s">
        <v>438</v>
      </c>
      <c r="E90" s="493"/>
      <c r="F90" s="493"/>
      <c r="G90" s="493"/>
      <c r="H90" s="493"/>
      <c r="I90" s="493"/>
      <c r="J90" s="493"/>
      <c r="K90" s="493"/>
      <c r="L90" s="493"/>
      <c r="M90" s="6"/>
      <c r="N90" s="6"/>
    </row>
    <row r="91" spans="3:14" ht="25" customHeight="1">
      <c r="D91" s="493" t="s">
        <v>436</v>
      </c>
      <c r="E91" s="493"/>
      <c r="F91" s="493"/>
      <c r="G91" s="493"/>
      <c r="H91" s="493"/>
      <c r="I91" s="493"/>
      <c r="J91" s="493"/>
      <c r="K91" s="493"/>
      <c r="L91" s="493"/>
      <c r="M91" s="6"/>
      <c r="N91" s="6"/>
    </row>
    <row r="92" spans="3:14" ht="25" customHeight="1">
      <c r="D92" s="493" t="s">
        <v>437</v>
      </c>
      <c r="E92" s="493"/>
      <c r="F92" s="493"/>
      <c r="G92" s="493"/>
      <c r="H92" s="493"/>
      <c r="I92" s="493"/>
      <c r="J92" s="493"/>
      <c r="K92" s="493"/>
      <c r="L92" s="493"/>
    </row>
    <row r="93" spans="3:14" ht="25" customHeight="1">
      <c r="D93" s="186"/>
      <c r="E93" s="185"/>
      <c r="F93" s="185"/>
      <c r="G93" s="184"/>
      <c r="H93" s="185"/>
      <c r="I93" s="185"/>
      <c r="J93" s="185"/>
      <c r="K93" s="185"/>
      <c r="L93" s="184"/>
    </row>
    <row r="94" spans="3:14" ht="25" customHeight="1">
      <c r="C94" s="169"/>
      <c r="D94" s="412" t="s">
        <v>930</v>
      </c>
      <c r="E94" s="412"/>
      <c r="F94" s="412"/>
      <c r="G94" s="412"/>
      <c r="H94" s="412"/>
      <c r="I94" s="412"/>
      <c r="J94" s="412"/>
      <c r="K94" s="412"/>
      <c r="L94" s="412"/>
    </row>
    <row r="95" spans="3:14" ht="30" customHeight="1">
      <c r="C95" s="169"/>
      <c r="D95" s="294"/>
      <c r="E95" s="294"/>
      <c r="F95" s="294"/>
      <c r="G95" s="294"/>
      <c r="H95" s="294"/>
      <c r="I95" s="294"/>
      <c r="J95" s="294"/>
      <c r="K95" s="294"/>
      <c r="L95" s="294"/>
    </row>
    <row r="96" spans="3:14" ht="50" customHeight="1">
      <c r="C96" s="484" t="s">
        <v>923</v>
      </c>
      <c r="D96" s="484"/>
      <c r="E96" s="484"/>
      <c r="F96" s="484"/>
      <c r="G96" s="484"/>
      <c r="H96" s="484"/>
      <c r="I96" s="484"/>
      <c r="J96" s="484"/>
      <c r="K96" s="484"/>
      <c r="L96" s="484"/>
      <c r="M96" s="484"/>
      <c r="N96" s="484"/>
    </row>
    <row r="97" spans="1:13" ht="30" customHeight="1">
      <c r="C97" s="122"/>
      <c r="D97" s="181"/>
      <c r="E97" s="181"/>
      <c r="F97" s="181"/>
      <c r="G97" s="182"/>
      <c r="H97" s="181"/>
      <c r="I97" s="181"/>
      <c r="J97" s="164"/>
      <c r="K97" s="174"/>
      <c r="L97" s="180"/>
      <c r="M97" s="6"/>
    </row>
    <row r="98" spans="1:13" ht="30.75" customHeight="1">
      <c r="C98" s="181"/>
      <c r="D98" s="181"/>
      <c r="E98" s="181"/>
      <c r="F98" s="181"/>
      <c r="G98" s="182"/>
      <c r="H98" s="181"/>
      <c r="I98" s="121"/>
      <c r="J98" s="76" t="s">
        <v>590</v>
      </c>
      <c r="K98" s="174"/>
      <c r="L98" s="180"/>
      <c r="M98" s="6"/>
    </row>
    <row r="99" spans="1:13" ht="30.75" customHeight="1">
      <c r="C99" s="485" t="s">
        <v>614</v>
      </c>
      <c r="D99" s="408" t="s">
        <v>605</v>
      </c>
      <c r="E99" s="408"/>
      <c r="F99" s="408"/>
      <c r="G99" s="408"/>
      <c r="H99" s="408" t="s">
        <v>606</v>
      </c>
      <c r="I99" s="408" t="s">
        <v>922</v>
      </c>
      <c r="J99" s="408"/>
    </row>
    <row r="100" spans="1:13" ht="30.75" customHeight="1">
      <c r="C100" s="486" t="s">
        <v>432</v>
      </c>
      <c r="D100" s="43" t="s">
        <v>921</v>
      </c>
      <c r="E100" s="43" t="s">
        <v>440</v>
      </c>
      <c r="F100" s="43" t="s">
        <v>382</v>
      </c>
      <c r="G100" s="43" t="s">
        <v>381</v>
      </c>
      <c r="H100" s="408"/>
      <c r="I100" s="43" t="s">
        <v>615</v>
      </c>
      <c r="J100" s="43" t="s">
        <v>402</v>
      </c>
      <c r="K100" s="121"/>
      <c r="L100" s="6"/>
    </row>
    <row r="101" spans="1:13" ht="30.75" customHeight="1">
      <c r="C101" s="140" t="s">
        <v>281</v>
      </c>
      <c r="D101" s="179">
        <v>0</v>
      </c>
      <c r="E101" s="179">
        <v>0</v>
      </c>
      <c r="F101" s="178">
        <v>40.5</v>
      </c>
      <c r="G101" s="179">
        <f>(42+39)/2</f>
        <v>40.5</v>
      </c>
      <c r="H101" s="178">
        <f>(9.296+8.515)/2</f>
        <v>8.9055</v>
      </c>
      <c r="I101" s="178"/>
      <c r="J101" s="148"/>
    </row>
    <row r="102" spans="1:13" ht="30.75" customHeight="1">
      <c r="C102" s="143" t="s">
        <v>282</v>
      </c>
      <c r="D102" s="177">
        <v>0</v>
      </c>
      <c r="E102" s="177">
        <v>0</v>
      </c>
      <c r="F102" s="176">
        <v>36</v>
      </c>
      <c r="G102" s="177">
        <v>36</v>
      </c>
      <c r="H102" s="176">
        <v>10.616</v>
      </c>
      <c r="I102" s="176"/>
      <c r="J102" s="81"/>
      <c r="K102" s="174"/>
      <c r="L102" s="117"/>
    </row>
    <row r="103" spans="1:13" ht="30.75" customHeight="1">
      <c r="C103" s="143" t="s">
        <v>897</v>
      </c>
      <c r="D103" s="176">
        <v>0</v>
      </c>
      <c r="E103" s="177">
        <v>0</v>
      </c>
      <c r="F103" s="176">
        <v>34</v>
      </c>
      <c r="G103" s="177">
        <v>34</v>
      </c>
      <c r="H103" s="176">
        <v>6.6440000000000001</v>
      </c>
      <c r="I103" s="176"/>
      <c r="J103" s="81"/>
      <c r="K103" s="174"/>
      <c r="L103" s="117"/>
    </row>
    <row r="104" spans="1:13" ht="30.75" customHeight="1">
      <c r="C104" s="143" t="s">
        <v>283</v>
      </c>
      <c r="D104" s="177">
        <v>0</v>
      </c>
      <c r="E104" s="177">
        <v>0</v>
      </c>
      <c r="F104" s="176">
        <v>33</v>
      </c>
      <c r="G104" s="177">
        <v>33</v>
      </c>
      <c r="H104" s="176">
        <v>9.0180000000000007</v>
      </c>
      <c r="I104" s="176"/>
      <c r="J104" s="81"/>
      <c r="K104" s="174"/>
    </row>
    <row r="105" spans="1:13" ht="30.75" customHeight="1">
      <c r="C105" s="143" t="s">
        <v>433</v>
      </c>
      <c r="D105" s="176"/>
      <c r="E105" s="176"/>
      <c r="F105" s="176"/>
      <c r="G105" s="177"/>
      <c r="H105" s="176"/>
      <c r="I105" s="176"/>
      <c r="J105" s="81"/>
      <c r="K105" s="174"/>
    </row>
    <row r="106" spans="1:13" ht="30.75" customHeight="1">
      <c r="C106" s="140" t="s">
        <v>408</v>
      </c>
      <c r="D106" s="172" t="s">
        <v>649</v>
      </c>
      <c r="E106" s="172" t="s">
        <v>649</v>
      </c>
      <c r="F106" s="170" t="s">
        <v>649</v>
      </c>
      <c r="G106" s="172" t="s">
        <v>649</v>
      </c>
      <c r="H106" s="170">
        <v>0.5</v>
      </c>
      <c r="I106" s="170"/>
      <c r="J106" s="173"/>
      <c r="K106" s="174"/>
    </row>
    <row r="107" spans="1:13" ht="30.75" customHeight="1">
      <c r="C107" s="143" t="s">
        <v>409</v>
      </c>
      <c r="D107" s="175" t="s">
        <v>649</v>
      </c>
      <c r="E107" s="175" t="s">
        <v>649</v>
      </c>
      <c r="F107" s="177" t="s">
        <v>649</v>
      </c>
      <c r="G107" s="177" t="s">
        <v>649</v>
      </c>
      <c r="H107" s="177">
        <v>0.5</v>
      </c>
      <c r="I107" s="176"/>
      <c r="J107" s="81"/>
      <c r="K107" s="174"/>
    </row>
    <row r="108" spans="1:13" ht="30.75" customHeight="1">
      <c r="C108" s="143" t="s">
        <v>899</v>
      </c>
      <c r="D108" s="175"/>
      <c r="E108" s="175"/>
      <c r="F108" s="175"/>
      <c r="G108" s="175"/>
      <c r="H108" s="175"/>
      <c r="I108" s="176"/>
      <c r="J108" s="81"/>
      <c r="K108" s="174"/>
    </row>
    <row r="109" spans="1:13" ht="30.75" customHeight="1">
      <c r="C109" s="143" t="s">
        <v>407</v>
      </c>
      <c r="D109" s="175"/>
      <c r="E109" s="175"/>
      <c r="F109" s="175"/>
      <c r="G109" s="175"/>
      <c r="H109" s="175"/>
      <c r="I109" s="175"/>
      <c r="J109" s="175"/>
      <c r="K109" s="174"/>
    </row>
    <row r="110" spans="1:13" ht="30.75" customHeight="1">
      <c r="A110" s="41">
        <v>0</v>
      </c>
      <c r="C110" s="143" t="s">
        <v>422</v>
      </c>
      <c r="D110" s="175"/>
      <c r="E110" s="175"/>
      <c r="F110" s="175"/>
      <c r="G110" s="175"/>
      <c r="H110" s="175"/>
      <c r="I110" s="43"/>
      <c r="J110" s="43"/>
      <c r="K110" s="44"/>
    </row>
    <row r="111" spans="1:13" ht="30.75" customHeight="1">
      <c r="C111" s="143" t="s">
        <v>285</v>
      </c>
      <c r="D111" s="81">
        <v>6</v>
      </c>
      <c r="E111" s="175">
        <v>9</v>
      </c>
      <c r="F111" s="175">
        <v>58</v>
      </c>
      <c r="G111" s="175">
        <f>SUM(D111:F111)</f>
        <v>73</v>
      </c>
      <c r="H111" s="175">
        <v>12.698</v>
      </c>
      <c r="I111" s="175"/>
      <c r="J111" s="175"/>
      <c r="K111" s="44"/>
    </row>
    <row r="112" spans="1:13" ht="30.75" customHeight="1">
      <c r="C112" s="143" t="s">
        <v>429</v>
      </c>
      <c r="D112" s="175"/>
      <c r="E112" s="175"/>
      <c r="F112" s="175"/>
      <c r="G112" s="476"/>
      <c r="H112" s="477"/>
      <c r="I112" s="175"/>
      <c r="J112" s="175"/>
      <c r="K112" s="44"/>
    </row>
    <row r="113" spans="3:12" ht="30.75" customHeight="1">
      <c r="C113" s="143" t="s">
        <v>900</v>
      </c>
      <c r="D113" s="177">
        <v>6</v>
      </c>
      <c r="E113" s="177">
        <v>9.5</v>
      </c>
      <c r="F113" s="176">
        <f>+(56+59)/2</f>
        <v>57.5</v>
      </c>
      <c r="G113" s="177">
        <f>SUM(D113:F113)</f>
        <v>73</v>
      </c>
      <c r="H113" s="176">
        <f>(10.932+9.578)/2</f>
        <v>10.254999999999999</v>
      </c>
      <c r="I113" s="176"/>
      <c r="J113" s="81"/>
      <c r="K113" s="6"/>
    </row>
    <row r="114" spans="3:12" ht="30.75" customHeight="1">
      <c r="C114" s="153" t="s">
        <v>901</v>
      </c>
      <c r="D114" s="81">
        <v>6</v>
      </c>
      <c r="E114" s="175">
        <v>7</v>
      </c>
      <c r="F114" s="175">
        <v>49</v>
      </c>
      <c r="G114" s="175">
        <f>F114+E114+D114</f>
        <v>62</v>
      </c>
      <c r="H114" s="175">
        <v>10.819000000000001</v>
      </c>
      <c r="I114" s="175">
        <v>6</v>
      </c>
      <c r="J114" s="175"/>
      <c r="K114" s="174"/>
    </row>
    <row r="115" spans="3:12" ht="30.75" customHeight="1">
      <c r="C115" s="153" t="s">
        <v>902</v>
      </c>
      <c r="D115" s="175"/>
      <c r="E115" s="175"/>
      <c r="F115" s="175"/>
      <c r="G115" s="175"/>
      <c r="H115" s="175"/>
      <c r="I115" s="175"/>
      <c r="J115" s="175"/>
      <c r="K115" s="174"/>
    </row>
    <row r="116" spans="3:12" ht="30.75" customHeight="1">
      <c r="C116" s="153" t="s">
        <v>611</v>
      </c>
      <c r="D116" s="175"/>
      <c r="E116" s="175"/>
      <c r="F116" s="175"/>
      <c r="G116" s="175"/>
      <c r="H116" s="175"/>
      <c r="I116" s="175"/>
      <c r="J116" s="175"/>
      <c r="K116" s="174"/>
    </row>
    <row r="117" spans="3:12" ht="30.75" customHeight="1">
      <c r="C117" s="143" t="s">
        <v>612</v>
      </c>
      <c r="D117" s="81"/>
      <c r="E117" s="175"/>
      <c r="F117" s="175"/>
      <c r="G117" s="175"/>
      <c r="H117" s="175"/>
      <c r="I117" s="175"/>
      <c r="J117" s="175"/>
      <c r="K117" s="110"/>
    </row>
    <row r="118" spans="3:12" ht="30.75" customHeight="1">
      <c r="C118" s="143" t="s">
        <v>613</v>
      </c>
      <c r="D118" s="81"/>
      <c r="E118" s="175"/>
      <c r="F118" s="175"/>
      <c r="G118" s="175"/>
      <c r="H118" s="175"/>
      <c r="I118" s="175"/>
      <c r="J118" s="175"/>
      <c r="K118" s="174"/>
    </row>
    <row r="119" spans="3:12" ht="30.75" customHeight="1">
      <c r="C119" s="143" t="s">
        <v>430</v>
      </c>
      <c r="D119" s="81">
        <v>0</v>
      </c>
      <c r="E119" s="175">
        <v>5</v>
      </c>
      <c r="F119" s="175">
        <v>49</v>
      </c>
      <c r="G119" s="175">
        <f>F119+D119</f>
        <v>49</v>
      </c>
      <c r="H119" s="175">
        <v>8.952</v>
      </c>
      <c r="I119" s="175"/>
      <c r="J119" s="175"/>
      <c r="K119" s="110"/>
      <c r="L119" s="110"/>
    </row>
    <row r="120" spans="3:12" ht="30.75" customHeight="1">
      <c r="C120" s="140" t="s">
        <v>905</v>
      </c>
      <c r="D120" s="173">
        <v>0</v>
      </c>
      <c r="E120" s="171">
        <v>5</v>
      </c>
      <c r="F120" s="171">
        <v>51</v>
      </c>
      <c r="G120" s="171">
        <f>F120+D120</f>
        <v>51</v>
      </c>
      <c r="H120" s="171">
        <v>19.059999999999999</v>
      </c>
      <c r="I120" s="157"/>
      <c r="J120" s="170"/>
      <c r="K120" s="174"/>
      <c r="L120" s="110"/>
    </row>
    <row r="121" spans="3:12" ht="30.75" customHeight="1">
      <c r="C121" s="140" t="s">
        <v>906</v>
      </c>
      <c r="D121" s="173">
        <v>0</v>
      </c>
      <c r="E121" s="171">
        <v>0</v>
      </c>
      <c r="F121" s="171">
        <v>0</v>
      </c>
      <c r="G121" s="171">
        <v>0</v>
      </c>
      <c r="H121" s="171">
        <v>0</v>
      </c>
      <c r="I121" s="157"/>
      <c r="J121" s="170"/>
      <c r="K121" s="174"/>
      <c r="L121" s="110"/>
    </row>
    <row r="122" spans="3:12" ht="30.75" customHeight="1">
      <c r="C122" s="140" t="s">
        <v>920</v>
      </c>
      <c r="D122" s="173"/>
      <c r="E122" s="171"/>
      <c r="F122" s="171"/>
      <c r="G122" s="171">
        <v>28</v>
      </c>
      <c r="H122" s="171">
        <v>1.9</v>
      </c>
      <c r="I122" s="171"/>
      <c r="J122" s="171"/>
      <c r="K122" s="110"/>
      <c r="L122" s="110"/>
    </row>
    <row r="123" spans="3:12" ht="30.75" customHeight="1">
      <c r="C123" s="169"/>
      <c r="D123" s="164"/>
      <c r="E123" s="164"/>
      <c r="F123" s="164"/>
      <c r="G123" s="164"/>
      <c r="H123" s="164"/>
      <c r="I123" s="164"/>
      <c r="J123" s="164"/>
      <c r="K123" s="110"/>
      <c r="L123" s="110"/>
    </row>
    <row r="124" spans="3:12" ht="27" customHeight="1">
      <c r="D124" s="428" t="s">
        <v>907</v>
      </c>
      <c r="E124" s="428"/>
      <c r="F124" s="428"/>
      <c r="G124" s="428"/>
      <c r="H124" s="428"/>
      <c r="I124" s="428"/>
      <c r="J124" s="428"/>
      <c r="K124" s="110"/>
      <c r="L124" s="110"/>
    </row>
    <row r="125" spans="3:12" ht="25" customHeight="1">
      <c r="D125" s="428" t="s">
        <v>908</v>
      </c>
      <c r="E125" s="428"/>
      <c r="F125" s="428"/>
      <c r="G125" s="428"/>
      <c r="H125" s="428"/>
      <c r="I125" s="428"/>
      <c r="J125" s="428"/>
      <c r="K125" s="110"/>
      <c r="L125" s="110"/>
    </row>
    <row r="126" spans="3:12" ht="25" customHeight="1">
      <c r="D126" s="442" t="s">
        <v>909</v>
      </c>
      <c r="E126" s="442"/>
      <c r="F126" s="442"/>
      <c r="G126" s="442"/>
      <c r="H126" s="442"/>
      <c r="I126" s="442"/>
      <c r="J126" s="442"/>
      <c r="K126" s="44"/>
      <c r="L126" s="44"/>
    </row>
    <row r="127" spans="3:12" ht="25" customHeight="1">
      <c r="D127" s="442" t="s">
        <v>910</v>
      </c>
      <c r="E127" s="442"/>
      <c r="F127" s="442"/>
      <c r="G127" s="442"/>
      <c r="H127" s="442"/>
      <c r="I127" s="442"/>
      <c r="J127" s="442"/>
    </row>
    <row r="128" spans="3:12" ht="25" customHeight="1">
      <c r="D128" s="442" t="s">
        <v>919</v>
      </c>
      <c r="E128" s="442"/>
      <c r="F128" s="442"/>
      <c r="G128" s="442"/>
      <c r="H128" s="442"/>
      <c r="I128" s="442"/>
      <c r="J128" s="442"/>
    </row>
    <row r="129" spans="1:287" ht="25" customHeight="1">
      <c r="D129" s="428" t="s">
        <v>918</v>
      </c>
      <c r="E129" s="428"/>
      <c r="F129" s="428"/>
      <c r="G129" s="428"/>
      <c r="H129" s="428"/>
      <c r="I129" s="428"/>
      <c r="J129" s="428"/>
      <c r="M129" s="6"/>
    </row>
    <row r="130" spans="1:287" ht="25" customHeight="1">
      <c r="D130" s="428" t="s">
        <v>917</v>
      </c>
      <c r="E130" s="428"/>
      <c r="F130" s="428"/>
      <c r="G130" s="428"/>
      <c r="H130" s="428"/>
      <c r="I130" s="428"/>
      <c r="J130" s="428"/>
      <c r="M130" s="6"/>
    </row>
    <row r="131" spans="1:287" ht="25" customHeight="1">
      <c r="D131" s="168"/>
      <c r="E131" s="163"/>
      <c r="F131" s="163"/>
      <c r="G131" s="163"/>
      <c r="H131" s="163"/>
      <c r="I131" s="163"/>
      <c r="J131" s="163"/>
      <c r="M131" s="6"/>
    </row>
    <row r="132" spans="1:287" ht="25" customHeight="1">
      <c r="D132" s="479" t="s">
        <v>931</v>
      </c>
      <c r="E132" s="424"/>
      <c r="F132" s="424"/>
      <c r="G132" s="424"/>
      <c r="H132" s="424"/>
      <c r="I132" s="424"/>
      <c r="J132" s="424"/>
      <c r="K132" s="6"/>
      <c r="L132" s="6"/>
      <c r="M132" s="6"/>
      <c r="N132" s="6"/>
    </row>
    <row r="133" spans="1:287" ht="69" customHeight="1">
      <c r="D133" s="465" t="s">
        <v>932</v>
      </c>
      <c r="E133" s="465"/>
      <c r="F133" s="465"/>
      <c r="G133" s="465"/>
      <c r="H133" s="465"/>
      <c r="I133" s="465"/>
      <c r="J133" s="465"/>
      <c r="K133" s="6"/>
      <c r="L133" s="6"/>
      <c r="M133" s="6"/>
      <c r="N133" s="6"/>
    </row>
    <row r="134" spans="1:287" ht="30" customHeight="1">
      <c r="C134" s="299"/>
      <c r="D134" s="299"/>
      <c r="E134" s="299"/>
      <c r="F134" s="299"/>
      <c r="G134" s="299"/>
      <c r="H134" s="299"/>
      <c r="I134" s="299"/>
      <c r="K134" s="6"/>
      <c r="L134" s="6"/>
      <c r="M134" s="6"/>
      <c r="N134" s="6"/>
    </row>
    <row r="135" spans="1:287" ht="50" customHeight="1">
      <c r="C135" s="291" t="s">
        <v>933</v>
      </c>
      <c r="D135" s="303"/>
      <c r="E135" s="303"/>
      <c r="F135" s="304"/>
      <c r="G135" s="309"/>
      <c r="H135" s="309"/>
      <c r="I135" s="309"/>
      <c r="K135" s="6"/>
      <c r="L135" s="6"/>
      <c r="M135" s="6"/>
      <c r="N135" s="6"/>
    </row>
    <row r="136" spans="1:287" ht="30.75" customHeight="1">
      <c r="C136" s="382"/>
      <c r="D136" s="382" t="s">
        <v>129</v>
      </c>
      <c r="E136" s="382" t="s">
        <v>173</v>
      </c>
      <c r="F136" s="382" t="s">
        <v>374</v>
      </c>
      <c r="G136" s="296"/>
      <c r="H136" s="296"/>
      <c r="I136" s="296"/>
      <c r="K136" s="6"/>
      <c r="L136" s="6"/>
      <c r="M136" s="6"/>
      <c r="N136" s="6"/>
    </row>
    <row r="137" spans="1:287" ht="30.75" customHeight="1">
      <c r="C137" s="382" t="s">
        <v>174</v>
      </c>
      <c r="D137" s="382" t="e">
        <f>+#REF!/#REF!*100</f>
        <v>#REF!</v>
      </c>
      <c r="E137" s="382" t="e">
        <f>+#REF!/#REF!*100</f>
        <v>#REF!</v>
      </c>
      <c r="F137" s="382" t="e">
        <f>+#REF!/#REF!*100</f>
        <v>#REF!</v>
      </c>
      <c r="G137" s="296"/>
      <c r="H137" s="296"/>
      <c r="I137" s="296"/>
      <c r="K137" s="6"/>
      <c r="L137" s="6"/>
      <c r="M137" s="6"/>
      <c r="N137" s="6"/>
    </row>
    <row r="138" spans="1:287" ht="30.75" customHeight="1">
      <c r="C138" s="382" t="s">
        <v>175</v>
      </c>
      <c r="D138" s="382" t="e">
        <f>+#REF!/#REF!*100</f>
        <v>#REF!</v>
      </c>
      <c r="E138" s="382" t="e">
        <f>+#REF!/#REF!*100</f>
        <v>#REF!</v>
      </c>
      <c r="F138" s="382" t="e">
        <f>+#REF!/#REF!*100</f>
        <v>#REF!</v>
      </c>
      <c r="G138" s="296"/>
      <c r="H138" s="296"/>
      <c r="I138" s="296"/>
      <c r="K138" s="6"/>
      <c r="L138" s="6"/>
      <c r="M138" s="6"/>
      <c r="N138" s="6"/>
    </row>
    <row r="139" spans="1:287" ht="30.75" customHeight="1">
      <c r="C139" s="381"/>
      <c r="D139" s="381"/>
      <c r="E139" s="381"/>
      <c r="F139" s="381"/>
      <c r="G139" s="296"/>
      <c r="H139" s="296"/>
      <c r="I139" s="296"/>
      <c r="K139" s="6"/>
      <c r="L139" s="6"/>
      <c r="M139" s="6"/>
      <c r="N139" s="6"/>
    </row>
    <row r="140" spans="1:287" ht="30.75" customHeight="1">
      <c r="C140" s="465" t="s">
        <v>102</v>
      </c>
      <c r="D140" s="465"/>
      <c r="E140" s="465"/>
      <c r="F140" s="465"/>
      <c r="G140" s="465"/>
      <c r="H140" s="465"/>
      <c r="I140" s="465"/>
      <c r="K140" s="213"/>
      <c r="L140" s="6"/>
      <c r="M140" s="6"/>
      <c r="N140" s="6"/>
    </row>
    <row r="141" spans="1:287" ht="30.75" customHeight="1">
      <c r="C141" s="308"/>
      <c r="D141" s="308"/>
      <c r="E141" s="308"/>
      <c r="F141" s="308"/>
      <c r="G141" s="308"/>
      <c r="H141" s="308"/>
      <c r="I141" s="308"/>
      <c r="K141" s="213"/>
      <c r="L141" s="6"/>
      <c r="M141" s="6"/>
      <c r="N141" s="6"/>
      <c r="P141" s="420"/>
      <c r="Q141" s="420"/>
      <c r="R141" s="420"/>
      <c r="S141" s="420"/>
      <c r="T141" s="420"/>
      <c r="U141" s="420"/>
      <c r="V141" s="420"/>
      <c r="W141" s="420"/>
      <c r="X141" s="420"/>
      <c r="Y141" s="420"/>
      <c r="Z141" s="420"/>
      <c r="AA141" s="420"/>
      <c r="AB141" s="420"/>
      <c r="AC141" s="420"/>
      <c r="AD141" s="420"/>
      <c r="AE141" s="420"/>
      <c r="AF141" s="420"/>
      <c r="AG141" s="420"/>
      <c r="AH141" s="420"/>
      <c r="AI141" s="420"/>
      <c r="AJ141" s="420"/>
      <c r="AK141" s="420"/>
      <c r="AL141" s="420"/>
      <c r="AM141" s="420"/>
      <c r="AN141" s="420"/>
      <c r="AO141" s="420"/>
      <c r="AP141" s="420"/>
      <c r="AQ141" s="420"/>
      <c r="AR141" s="420"/>
      <c r="AS141" s="420"/>
      <c r="AT141" s="420"/>
      <c r="AU141" s="420"/>
      <c r="AV141" s="420"/>
      <c r="AW141" s="420"/>
      <c r="AX141" s="420"/>
      <c r="AY141" s="420"/>
      <c r="AZ141" s="420"/>
      <c r="BA141" s="420"/>
      <c r="BB141" s="420"/>
      <c r="BC141" s="420"/>
      <c r="BD141" s="420"/>
      <c r="BE141" s="420"/>
      <c r="BF141" s="420"/>
      <c r="BG141" s="420"/>
      <c r="BH141" s="420"/>
      <c r="BI141" s="420"/>
      <c r="BJ141" s="420"/>
      <c r="BK141" s="420"/>
      <c r="BL141" s="420"/>
      <c r="BM141" s="420"/>
      <c r="BN141" s="420"/>
      <c r="BO141" s="420"/>
      <c r="BP141" s="420"/>
      <c r="BQ141" s="420"/>
      <c r="BR141" s="420"/>
      <c r="BS141" s="420"/>
      <c r="BT141" s="420"/>
      <c r="BU141" s="420"/>
      <c r="BV141" s="420"/>
      <c r="BW141" s="420"/>
      <c r="BX141" s="420"/>
      <c r="BY141" s="420"/>
      <c r="BZ141" s="420"/>
      <c r="CA141" s="420"/>
      <c r="CB141" s="420"/>
      <c r="CC141" s="420"/>
      <c r="CD141" s="420"/>
      <c r="CE141" s="420"/>
      <c r="CF141" s="420"/>
      <c r="CG141" s="420"/>
      <c r="CH141" s="420"/>
      <c r="CI141" s="420"/>
      <c r="CJ141" s="420"/>
      <c r="CK141" s="420"/>
      <c r="CL141" s="420"/>
      <c r="CM141" s="420"/>
      <c r="CN141" s="420"/>
      <c r="CO141" s="420"/>
      <c r="CP141" s="420"/>
      <c r="CQ141" s="420"/>
      <c r="CR141" s="420"/>
      <c r="CS141" s="420"/>
      <c r="CT141" s="420"/>
      <c r="CU141" s="420"/>
      <c r="CV141" s="420"/>
      <c r="CW141" s="420"/>
      <c r="CX141" s="420"/>
      <c r="CY141" s="420"/>
      <c r="CZ141" s="420"/>
      <c r="DA141" s="420"/>
      <c r="DB141" s="420"/>
      <c r="DC141" s="420"/>
      <c r="DD141" s="420"/>
      <c r="DE141" s="420"/>
      <c r="DF141" s="420"/>
      <c r="DG141" s="420"/>
      <c r="DH141" s="420"/>
      <c r="DI141" s="420"/>
      <c r="DJ141" s="420"/>
      <c r="DK141" s="420"/>
      <c r="DL141" s="420"/>
      <c r="DM141" s="420"/>
      <c r="DN141" s="420"/>
      <c r="DO141" s="420"/>
      <c r="DP141" s="420"/>
      <c r="DQ141" s="420"/>
      <c r="DR141" s="420"/>
      <c r="DS141" s="420"/>
      <c r="DT141" s="420"/>
      <c r="DU141" s="420"/>
      <c r="DV141" s="420"/>
      <c r="DW141" s="420"/>
      <c r="DX141" s="420"/>
      <c r="DY141" s="420"/>
      <c r="DZ141" s="420"/>
      <c r="EA141" s="420"/>
      <c r="EB141" s="420"/>
      <c r="EC141" s="420"/>
      <c r="ED141" s="420"/>
      <c r="EE141" s="420"/>
      <c r="EF141" s="420"/>
      <c r="EG141" s="420"/>
      <c r="EH141" s="420"/>
      <c r="EI141" s="420"/>
      <c r="EJ141" s="420"/>
      <c r="EK141" s="420"/>
      <c r="EL141" s="420"/>
      <c r="EM141" s="420"/>
      <c r="EN141" s="420"/>
      <c r="EO141" s="420"/>
      <c r="EP141" s="420"/>
      <c r="EQ141" s="420"/>
      <c r="ER141" s="420"/>
      <c r="ES141" s="420"/>
      <c r="ET141" s="420"/>
      <c r="EU141" s="420"/>
      <c r="EV141" s="420"/>
      <c r="EW141" s="420"/>
      <c r="EX141" s="420"/>
      <c r="EY141" s="420"/>
      <c r="EZ141" s="420"/>
      <c r="FA141" s="420"/>
      <c r="FB141" s="420"/>
      <c r="FC141" s="420"/>
      <c r="FD141" s="420"/>
      <c r="FE141" s="420"/>
      <c r="FF141" s="420"/>
      <c r="FG141" s="420"/>
      <c r="FH141" s="420"/>
      <c r="FI141" s="420"/>
      <c r="FJ141" s="420"/>
      <c r="FK141" s="420"/>
      <c r="FL141" s="420"/>
      <c r="FM141" s="420"/>
      <c r="FN141" s="420"/>
      <c r="FO141" s="420"/>
      <c r="FP141" s="420"/>
      <c r="FQ141" s="420"/>
      <c r="FR141" s="420"/>
      <c r="FS141" s="420"/>
      <c r="FT141" s="420"/>
      <c r="FU141" s="420"/>
      <c r="FV141" s="420"/>
      <c r="FW141" s="420"/>
      <c r="FX141" s="420"/>
      <c r="FY141" s="420"/>
      <c r="FZ141" s="420"/>
      <c r="GA141" s="420"/>
      <c r="GB141" s="420"/>
      <c r="GC141" s="420"/>
      <c r="GD141" s="420"/>
      <c r="GE141" s="420"/>
      <c r="GF141" s="420"/>
      <c r="GG141" s="420"/>
      <c r="GH141" s="420"/>
      <c r="GI141" s="420"/>
      <c r="GJ141" s="420"/>
      <c r="GK141" s="420"/>
      <c r="GL141" s="420"/>
      <c r="GM141" s="420"/>
      <c r="GN141" s="420"/>
      <c r="GO141" s="420"/>
      <c r="GP141" s="420"/>
      <c r="GQ141" s="420"/>
      <c r="GR141" s="420"/>
      <c r="GS141" s="420"/>
      <c r="GT141" s="420"/>
      <c r="GU141" s="420"/>
      <c r="GV141" s="420"/>
      <c r="GW141" s="420"/>
      <c r="GX141" s="420"/>
      <c r="GY141" s="420"/>
      <c r="GZ141" s="420"/>
      <c r="HA141" s="420"/>
      <c r="HB141" s="420"/>
      <c r="HC141" s="420"/>
      <c r="HD141" s="420"/>
      <c r="HE141" s="420"/>
      <c r="HF141" s="420"/>
      <c r="HG141" s="420"/>
      <c r="HH141" s="420"/>
      <c r="HI141" s="420"/>
      <c r="HJ141" s="420"/>
      <c r="HK141" s="420"/>
      <c r="HL141" s="420"/>
      <c r="HM141" s="420"/>
      <c r="HN141" s="420"/>
      <c r="HO141" s="420"/>
      <c r="HP141" s="420"/>
      <c r="HQ141" s="420"/>
      <c r="HR141" s="420"/>
      <c r="HS141" s="420"/>
      <c r="HT141" s="420"/>
      <c r="HU141" s="420"/>
      <c r="HV141" s="420"/>
      <c r="HW141" s="420"/>
      <c r="HX141" s="420"/>
      <c r="HY141" s="420"/>
      <c r="HZ141" s="420"/>
      <c r="IA141" s="420"/>
      <c r="IB141" s="420"/>
      <c r="IC141" s="420"/>
      <c r="ID141" s="420"/>
      <c r="IE141" s="420"/>
      <c r="IF141" s="420"/>
      <c r="IG141" s="420"/>
      <c r="IH141" s="420"/>
      <c r="II141" s="420"/>
      <c r="IJ141" s="420"/>
      <c r="IK141" s="420"/>
      <c r="IL141" s="420"/>
      <c r="IM141" s="420"/>
      <c r="IN141" s="420"/>
      <c r="IO141" s="420"/>
      <c r="IP141" s="420"/>
      <c r="IQ141" s="420"/>
      <c r="IR141" s="420"/>
      <c r="IS141" s="420"/>
      <c r="IT141" s="420"/>
      <c r="IU141" s="420"/>
      <c r="IV141" s="420"/>
      <c r="IW141" s="420"/>
      <c r="IX141" s="420"/>
      <c r="IY141" s="420"/>
      <c r="IZ141" s="420"/>
      <c r="JA141" s="420"/>
      <c r="JB141" s="420"/>
      <c r="JC141" s="420"/>
      <c r="JD141" s="420"/>
      <c r="JE141" s="420"/>
      <c r="JF141" s="420"/>
      <c r="JG141" s="420"/>
      <c r="JH141" s="420"/>
      <c r="JI141" s="420"/>
      <c r="JJ141" s="420"/>
      <c r="JK141" s="420"/>
      <c r="JL141" s="420"/>
      <c r="JM141" s="420"/>
      <c r="JN141" s="420"/>
      <c r="JO141" s="420"/>
      <c r="JP141" s="420"/>
      <c r="JQ141" s="420"/>
      <c r="JR141" s="420"/>
      <c r="JS141" s="420"/>
      <c r="JT141" s="420"/>
      <c r="JU141" s="420"/>
      <c r="JV141" s="420"/>
      <c r="JW141" s="420"/>
      <c r="JX141" s="420"/>
      <c r="JY141" s="420"/>
      <c r="JZ141" s="420"/>
      <c r="KA141" s="420"/>
    </row>
    <row r="142" spans="1:287" ht="50" customHeight="1">
      <c r="A142" s="6"/>
      <c r="B142" s="6"/>
      <c r="C142" s="430" t="s">
        <v>1159</v>
      </c>
      <c r="D142" s="430"/>
      <c r="E142" s="430"/>
      <c r="F142" s="430"/>
      <c r="G142" s="430"/>
      <c r="H142" s="430"/>
      <c r="I142" s="430"/>
      <c r="K142" s="6"/>
      <c r="L142" s="6"/>
      <c r="M142" s="6"/>
      <c r="N142" s="6"/>
      <c r="O142" s="6"/>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420"/>
      <c r="AP142" s="420"/>
      <c r="AQ142" s="420"/>
      <c r="AR142" s="420"/>
      <c r="AS142" s="420"/>
      <c r="AT142" s="420"/>
      <c r="AU142" s="420"/>
      <c r="AV142" s="420"/>
      <c r="AW142" s="420"/>
      <c r="AX142" s="420"/>
      <c r="AY142" s="420"/>
      <c r="AZ142" s="420"/>
      <c r="BA142" s="420"/>
      <c r="BB142" s="420"/>
      <c r="BC142" s="420"/>
      <c r="BD142" s="420"/>
      <c r="BE142" s="420"/>
      <c r="BF142" s="420"/>
      <c r="BG142" s="420"/>
      <c r="BH142" s="420"/>
      <c r="BI142" s="420"/>
      <c r="BJ142" s="420"/>
      <c r="BK142" s="420"/>
      <c r="BL142" s="420"/>
      <c r="BM142" s="420"/>
      <c r="BN142" s="420"/>
      <c r="BO142" s="420"/>
      <c r="BP142" s="420"/>
      <c r="BQ142" s="420"/>
      <c r="BR142" s="420"/>
      <c r="BS142" s="420"/>
      <c r="BT142" s="420"/>
      <c r="BU142" s="420"/>
      <c r="BV142" s="420"/>
      <c r="BW142" s="420"/>
      <c r="BX142" s="420"/>
      <c r="BY142" s="420"/>
      <c r="BZ142" s="420"/>
      <c r="CA142" s="420"/>
      <c r="CB142" s="420"/>
      <c r="CC142" s="420"/>
      <c r="CD142" s="420"/>
      <c r="CE142" s="420"/>
      <c r="CF142" s="420"/>
      <c r="CG142" s="420"/>
      <c r="CH142" s="420"/>
      <c r="CI142" s="420"/>
      <c r="CJ142" s="420"/>
      <c r="CK142" s="420"/>
      <c r="CL142" s="420"/>
      <c r="CM142" s="420"/>
      <c r="CN142" s="420"/>
      <c r="CO142" s="420"/>
      <c r="CP142" s="420"/>
      <c r="CQ142" s="420"/>
      <c r="CR142" s="420"/>
      <c r="CS142" s="420"/>
      <c r="CT142" s="420"/>
      <c r="CU142" s="420"/>
      <c r="CV142" s="420"/>
      <c r="CW142" s="420"/>
      <c r="CX142" s="420"/>
      <c r="CY142" s="420"/>
      <c r="CZ142" s="420"/>
      <c r="DA142" s="420"/>
      <c r="DB142" s="420"/>
      <c r="DC142" s="420"/>
      <c r="DD142" s="420"/>
      <c r="DE142" s="420"/>
      <c r="DF142" s="420"/>
      <c r="DG142" s="420"/>
      <c r="DH142" s="420"/>
      <c r="DI142" s="420"/>
      <c r="DJ142" s="420"/>
      <c r="DK142" s="420"/>
      <c r="DL142" s="420"/>
      <c r="DM142" s="420"/>
      <c r="DN142" s="420"/>
      <c r="DO142" s="420"/>
      <c r="DP142" s="420"/>
      <c r="DQ142" s="420"/>
      <c r="DR142" s="420"/>
      <c r="DS142" s="420"/>
      <c r="DT142" s="420"/>
      <c r="DU142" s="420"/>
      <c r="DV142" s="420"/>
      <c r="DW142" s="420"/>
      <c r="DX142" s="420"/>
      <c r="DY142" s="420"/>
      <c r="DZ142" s="420"/>
      <c r="EA142" s="420"/>
      <c r="EB142" s="420"/>
      <c r="EC142" s="420"/>
      <c r="ED142" s="420"/>
      <c r="EE142" s="420"/>
      <c r="EF142" s="420"/>
      <c r="EG142" s="420"/>
      <c r="EH142" s="420"/>
      <c r="EI142" s="420"/>
      <c r="EJ142" s="420"/>
      <c r="EK142" s="420"/>
      <c r="EL142" s="420"/>
      <c r="EM142" s="420"/>
      <c r="EN142" s="420"/>
      <c r="EO142" s="420"/>
      <c r="EP142" s="420"/>
      <c r="EQ142" s="420"/>
      <c r="ER142" s="420"/>
      <c r="ES142" s="420"/>
      <c r="ET142" s="420"/>
      <c r="EU142" s="420"/>
      <c r="EV142" s="420"/>
      <c r="EW142" s="420"/>
      <c r="EX142" s="420"/>
      <c r="EY142" s="420"/>
      <c r="EZ142" s="420"/>
      <c r="FA142" s="420"/>
      <c r="FB142" s="420"/>
      <c r="FC142" s="420"/>
      <c r="FD142" s="420"/>
      <c r="FE142" s="420"/>
      <c r="FF142" s="420"/>
      <c r="FG142" s="420"/>
      <c r="FH142" s="420"/>
      <c r="FI142" s="420"/>
      <c r="FJ142" s="420"/>
      <c r="FK142" s="420"/>
      <c r="FL142" s="420"/>
      <c r="FM142" s="420"/>
      <c r="FN142" s="420"/>
      <c r="FO142" s="420"/>
      <c r="FP142" s="420"/>
      <c r="FQ142" s="420"/>
      <c r="FR142" s="420"/>
      <c r="FS142" s="420"/>
      <c r="FT142" s="420"/>
      <c r="FU142" s="420"/>
      <c r="FV142" s="420"/>
      <c r="FW142" s="420"/>
      <c r="FX142" s="420"/>
      <c r="FY142" s="420"/>
      <c r="FZ142" s="420"/>
      <c r="GA142" s="420"/>
      <c r="GB142" s="420"/>
      <c r="GC142" s="420"/>
      <c r="GD142" s="420"/>
      <c r="GE142" s="420"/>
      <c r="GF142" s="420"/>
      <c r="GG142" s="420"/>
      <c r="GH142" s="420"/>
      <c r="GI142" s="420"/>
      <c r="GJ142" s="420"/>
      <c r="GK142" s="420"/>
      <c r="GL142" s="420"/>
      <c r="GM142" s="420"/>
      <c r="GN142" s="420"/>
      <c r="GO142" s="420"/>
      <c r="GP142" s="420"/>
      <c r="GQ142" s="420"/>
      <c r="GR142" s="420"/>
      <c r="GS142" s="420"/>
      <c r="GT142" s="420"/>
      <c r="GU142" s="420"/>
      <c r="GV142" s="420"/>
      <c r="GW142" s="420"/>
      <c r="GX142" s="420"/>
      <c r="GY142" s="420"/>
      <c r="GZ142" s="420"/>
      <c r="HA142" s="420"/>
      <c r="HB142" s="420"/>
      <c r="HC142" s="420"/>
      <c r="HD142" s="420"/>
      <c r="HE142" s="420"/>
      <c r="HF142" s="420"/>
      <c r="HG142" s="420"/>
      <c r="HH142" s="420"/>
      <c r="HI142" s="420"/>
      <c r="HJ142" s="420"/>
      <c r="HK142" s="420"/>
      <c r="HL142" s="420"/>
      <c r="HM142" s="420"/>
      <c r="HN142" s="420"/>
      <c r="HO142" s="420"/>
      <c r="HP142" s="420"/>
      <c r="HQ142" s="420"/>
      <c r="HR142" s="420"/>
      <c r="HS142" s="420"/>
      <c r="HT142" s="420"/>
      <c r="HU142" s="420"/>
      <c r="HV142" s="420"/>
      <c r="HW142" s="420"/>
      <c r="HX142" s="420"/>
      <c r="HY142" s="420"/>
      <c r="HZ142" s="420"/>
      <c r="IA142" s="420"/>
      <c r="IB142" s="420"/>
      <c r="IC142" s="420"/>
      <c r="ID142" s="420"/>
      <c r="IE142" s="420"/>
      <c r="IF142" s="420"/>
      <c r="IG142" s="420"/>
      <c r="IH142" s="420"/>
      <c r="II142" s="420"/>
      <c r="IJ142" s="420"/>
      <c r="IK142" s="420"/>
      <c r="IL142" s="420"/>
      <c r="IM142" s="420"/>
      <c r="IN142" s="420"/>
      <c r="IO142" s="420"/>
      <c r="IP142" s="420"/>
      <c r="IQ142" s="420"/>
      <c r="IR142" s="420"/>
      <c r="IS142" s="420"/>
      <c r="IT142" s="420"/>
      <c r="IU142" s="420"/>
      <c r="IV142" s="420"/>
      <c r="IW142" s="420"/>
      <c r="IX142" s="420"/>
      <c r="IY142" s="420"/>
      <c r="IZ142" s="420"/>
      <c r="JA142" s="420"/>
      <c r="JB142" s="420"/>
      <c r="JC142" s="420"/>
      <c r="JD142" s="420"/>
      <c r="JE142" s="420"/>
      <c r="JF142" s="420"/>
      <c r="JG142" s="420"/>
      <c r="JH142" s="420"/>
      <c r="JI142" s="420"/>
      <c r="JJ142" s="420"/>
      <c r="JK142" s="420"/>
      <c r="JL142" s="420"/>
      <c r="JM142" s="420"/>
      <c r="JN142" s="420"/>
      <c r="JO142" s="420"/>
      <c r="JP142" s="420"/>
      <c r="JQ142" s="420"/>
      <c r="JR142" s="420"/>
      <c r="JS142" s="420"/>
      <c r="JT142" s="420"/>
      <c r="JU142" s="420"/>
      <c r="JV142" s="420"/>
      <c r="JW142" s="420"/>
      <c r="JX142" s="420"/>
      <c r="JY142" s="420"/>
      <c r="JZ142" s="420"/>
      <c r="KA142" s="420"/>
    </row>
    <row r="143" spans="1:287" ht="30" customHeight="1">
      <c r="A143" s="6"/>
      <c r="B143" s="6"/>
      <c r="C143" s="288"/>
      <c r="D143" s="288"/>
      <c r="E143" s="288"/>
      <c r="F143" s="288"/>
      <c r="G143" s="288"/>
      <c r="H143" s="288"/>
      <c r="I143" s="288"/>
      <c r="K143" s="6"/>
      <c r="L143" s="6"/>
      <c r="M143" s="6"/>
      <c r="N143" s="6"/>
      <c r="O143" s="6"/>
      <c r="P143" s="420"/>
      <c r="Q143" s="420"/>
      <c r="R143" s="420"/>
      <c r="S143" s="420"/>
      <c r="T143" s="420"/>
      <c r="U143" s="420"/>
      <c r="V143" s="420"/>
      <c r="W143" s="420"/>
      <c r="X143" s="420"/>
      <c r="Y143" s="420"/>
      <c r="Z143" s="420"/>
      <c r="AA143" s="420"/>
      <c r="AB143" s="420"/>
      <c r="AC143" s="420"/>
      <c r="AD143" s="420"/>
      <c r="AE143" s="420"/>
      <c r="AF143" s="420"/>
      <c r="AG143" s="420"/>
      <c r="AH143" s="420"/>
      <c r="AI143" s="420"/>
      <c r="AJ143" s="420"/>
      <c r="AK143" s="420"/>
      <c r="AL143" s="420"/>
      <c r="AM143" s="420"/>
      <c r="AN143" s="420"/>
      <c r="AO143" s="420"/>
      <c r="AP143" s="420"/>
      <c r="AQ143" s="420"/>
      <c r="AR143" s="420"/>
      <c r="AS143" s="420"/>
      <c r="AT143" s="420"/>
      <c r="AU143" s="420"/>
      <c r="AV143" s="420"/>
      <c r="AW143" s="420"/>
      <c r="AX143" s="420"/>
      <c r="AY143" s="420"/>
      <c r="AZ143" s="420"/>
      <c r="BA143" s="420"/>
      <c r="BB143" s="420"/>
      <c r="BC143" s="420"/>
      <c r="BD143" s="420"/>
      <c r="BE143" s="420"/>
      <c r="BF143" s="420"/>
      <c r="BG143" s="420"/>
      <c r="BH143" s="420"/>
      <c r="BI143" s="420"/>
      <c r="BJ143" s="420"/>
      <c r="BK143" s="420"/>
      <c r="BL143" s="420"/>
      <c r="BM143" s="420"/>
      <c r="BN143" s="420"/>
      <c r="BO143" s="420"/>
      <c r="BP143" s="420"/>
      <c r="BQ143" s="420"/>
      <c r="BR143" s="420"/>
      <c r="BS143" s="420"/>
      <c r="BT143" s="420"/>
      <c r="BU143" s="420"/>
      <c r="BV143" s="420"/>
      <c r="BW143" s="420"/>
      <c r="BX143" s="420"/>
      <c r="BY143" s="420"/>
      <c r="BZ143" s="420"/>
      <c r="CA143" s="420"/>
      <c r="CB143" s="420"/>
      <c r="CC143" s="420"/>
      <c r="CD143" s="420"/>
      <c r="CE143" s="420"/>
      <c r="CF143" s="420"/>
      <c r="CG143" s="420"/>
      <c r="CH143" s="420"/>
      <c r="CI143" s="420"/>
      <c r="CJ143" s="420"/>
      <c r="CK143" s="420"/>
      <c r="CL143" s="420"/>
      <c r="CM143" s="420"/>
      <c r="CN143" s="420"/>
      <c r="CO143" s="420"/>
      <c r="CP143" s="420"/>
      <c r="CQ143" s="420"/>
      <c r="CR143" s="420"/>
      <c r="CS143" s="420"/>
      <c r="CT143" s="420"/>
      <c r="CU143" s="420"/>
      <c r="CV143" s="420"/>
      <c r="CW143" s="420"/>
      <c r="CX143" s="420"/>
      <c r="CY143" s="420"/>
      <c r="CZ143" s="420"/>
      <c r="DA143" s="420"/>
      <c r="DB143" s="420"/>
      <c r="DC143" s="420"/>
      <c r="DD143" s="420"/>
      <c r="DE143" s="420"/>
      <c r="DF143" s="420"/>
      <c r="DG143" s="420"/>
      <c r="DH143" s="420"/>
      <c r="DI143" s="420"/>
      <c r="DJ143" s="420"/>
      <c r="DK143" s="420"/>
      <c r="DL143" s="420"/>
      <c r="DM143" s="420"/>
      <c r="DN143" s="420"/>
      <c r="DO143" s="420"/>
      <c r="DP143" s="420"/>
      <c r="DQ143" s="420"/>
      <c r="DR143" s="420"/>
      <c r="DS143" s="420"/>
      <c r="DT143" s="420"/>
      <c r="DU143" s="420"/>
      <c r="DV143" s="420"/>
      <c r="DW143" s="420"/>
      <c r="DX143" s="420"/>
      <c r="DY143" s="420"/>
      <c r="DZ143" s="420"/>
      <c r="EA143" s="420"/>
      <c r="EB143" s="420"/>
      <c r="EC143" s="420"/>
      <c r="ED143" s="420"/>
      <c r="EE143" s="420"/>
      <c r="EF143" s="420"/>
      <c r="EG143" s="420"/>
      <c r="EH143" s="420"/>
      <c r="EI143" s="420"/>
      <c r="EJ143" s="420"/>
      <c r="EK143" s="420"/>
      <c r="EL143" s="420"/>
      <c r="EM143" s="420"/>
      <c r="EN143" s="420"/>
      <c r="EO143" s="420"/>
      <c r="EP143" s="420"/>
      <c r="EQ143" s="420"/>
      <c r="ER143" s="420"/>
      <c r="ES143" s="420"/>
      <c r="ET143" s="420"/>
      <c r="EU143" s="420"/>
      <c r="EV143" s="420"/>
      <c r="EW143" s="420"/>
      <c r="EX143" s="420"/>
      <c r="EY143" s="420"/>
      <c r="EZ143" s="420"/>
      <c r="FA143" s="420"/>
      <c r="FB143" s="420"/>
      <c r="FC143" s="420"/>
      <c r="FD143" s="420"/>
      <c r="FE143" s="420"/>
      <c r="FF143" s="420"/>
      <c r="FG143" s="420"/>
      <c r="FH143" s="420"/>
      <c r="FI143" s="420"/>
      <c r="FJ143" s="420"/>
      <c r="FK143" s="420"/>
      <c r="FL143" s="420"/>
      <c r="FM143" s="420"/>
      <c r="FN143" s="420"/>
      <c r="FO143" s="420"/>
      <c r="FP143" s="420"/>
      <c r="FQ143" s="420"/>
      <c r="FR143" s="420"/>
      <c r="FS143" s="420"/>
      <c r="FT143" s="420"/>
      <c r="FU143" s="420"/>
      <c r="FV143" s="420"/>
      <c r="FW143" s="420"/>
      <c r="FX143" s="420"/>
      <c r="FY143" s="420"/>
      <c r="FZ143" s="420"/>
      <c r="GA143" s="420"/>
      <c r="GB143" s="420"/>
      <c r="GC143" s="420"/>
      <c r="GD143" s="420"/>
      <c r="GE143" s="420"/>
      <c r="GF143" s="420"/>
      <c r="GG143" s="420"/>
      <c r="GH143" s="420"/>
      <c r="GI143" s="420"/>
      <c r="GJ143" s="420"/>
      <c r="GK143" s="420"/>
      <c r="GL143" s="420"/>
      <c r="GM143" s="420"/>
      <c r="GN143" s="420"/>
      <c r="GO143" s="420"/>
      <c r="GP143" s="420"/>
      <c r="GQ143" s="420"/>
      <c r="GR143" s="420"/>
      <c r="GS143" s="420"/>
      <c r="GT143" s="420"/>
      <c r="GU143" s="420"/>
      <c r="GV143" s="420"/>
      <c r="GW143" s="420"/>
      <c r="GX143" s="420"/>
      <c r="GY143" s="420"/>
      <c r="GZ143" s="420"/>
      <c r="HA143" s="420"/>
      <c r="HB143" s="420"/>
      <c r="HC143" s="420"/>
      <c r="HD143" s="420"/>
      <c r="HE143" s="420"/>
      <c r="HF143" s="420"/>
      <c r="HG143" s="420"/>
      <c r="HH143" s="420"/>
      <c r="HI143" s="420"/>
      <c r="HJ143" s="420"/>
      <c r="HK143" s="420"/>
      <c r="HL143" s="420"/>
      <c r="HM143" s="420"/>
      <c r="HN143" s="420"/>
      <c r="HO143" s="420"/>
      <c r="HP143" s="420"/>
      <c r="HQ143" s="420"/>
      <c r="HR143" s="420"/>
      <c r="HS143" s="420"/>
      <c r="HT143" s="420"/>
      <c r="HU143" s="420"/>
      <c r="HV143" s="420"/>
      <c r="HW143" s="420"/>
      <c r="HX143" s="420"/>
      <c r="HY143" s="420"/>
      <c r="HZ143" s="420"/>
      <c r="IA143" s="420"/>
      <c r="IB143" s="420"/>
      <c r="IC143" s="420"/>
      <c r="ID143" s="420"/>
      <c r="IE143" s="420"/>
      <c r="IF143" s="420"/>
      <c r="IG143" s="420"/>
      <c r="IH143" s="420"/>
      <c r="II143" s="420"/>
      <c r="IJ143" s="420"/>
      <c r="IK143" s="420"/>
      <c r="IL143" s="420"/>
      <c r="IM143" s="420"/>
      <c r="IN143" s="420"/>
      <c r="IO143" s="420"/>
      <c r="IP143" s="420"/>
      <c r="IQ143" s="420"/>
      <c r="IR143" s="420"/>
      <c r="IS143" s="420"/>
      <c r="IT143" s="420"/>
      <c r="IU143" s="420"/>
      <c r="IV143" s="420"/>
      <c r="IW143" s="420"/>
      <c r="IX143" s="420"/>
      <c r="IY143" s="420"/>
      <c r="IZ143" s="420"/>
      <c r="JA143" s="420"/>
      <c r="JB143" s="420"/>
      <c r="JC143" s="420"/>
      <c r="JD143" s="420"/>
      <c r="JE143" s="420"/>
      <c r="JF143" s="420"/>
      <c r="JG143" s="420"/>
      <c r="JH143" s="420"/>
      <c r="JI143" s="420"/>
      <c r="JJ143" s="420"/>
      <c r="JK143" s="420"/>
      <c r="JL143" s="420"/>
      <c r="JM143" s="420"/>
      <c r="JN143" s="420"/>
      <c r="JO143" s="420"/>
      <c r="JP143" s="420"/>
      <c r="JQ143" s="420"/>
      <c r="JR143" s="420"/>
      <c r="JS143" s="420"/>
      <c r="JT143" s="420"/>
      <c r="JU143" s="420"/>
      <c r="JV143" s="420"/>
      <c r="JW143" s="420"/>
      <c r="JX143" s="420"/>
      <c r="JY143" s="420"/>
      <c r="JZ143" s="420"/>
      <c r="KA143" s="420"/>
    </row>
    <row r="144" spans="1:287" ht="50" customHeight="1">
      <c r="A144" s="6"/>
      <c r="B144" s="6"/>
      <c r="C144" s="437" t="s">
        <v>176</v>
      </c>
      <c r="D144" s="437"/>
      <c r="E144" s="437"/>
      <c r="F144" s="437"/>
      <c r="G144" s="437"/>
      <c r="H144" s="437"/>
      <c r="I144" s="437"/>
      <c r="K144" s="6"/>
      <c r="L144" s="6"/>
      <c r="M144" s="6"/>
      <c r="N144" s="6"/>
      <c r="O144" s="6"/>
      <c r="P144" s="420"/>
      <c r="Q144" s="420"/>
      <c r="R144" s="420"/>
      <c r="S144" s="420"/>
      <c r="T144" s="420"/>
      <c r="U144" s="420"/>
      <c r="V144" s="420"/>
      <c r="W144" s="420"/>
      <c r="X144" s="420"/>
      <c r="Y144" s="420"/>
      <c r="Z144" s="420"/>
      <c r="AA144" s="420"/>
      <c r="AB144" s="420"/>
      <c r="AC144" s="420"/>
      <c r="AD144" s="420"/>
      <c r="AE144" s="420"/>
      <c r="AF144" s="420"/>
      <c r="AG144" s="420"/>
      <c r="AH144" s="420"/>
      <c r="AI144" s="420"/>
      <c r="AJ144" s="420"/>
      <c r="AK144" s="420"/>
      <c r="AL144" s="420"/>
      <c r="AM144" s="420"/>
      <c r="AN144" s="420"/>
      <c r="AO144" s="420"/>
      <c r="AP144" s="420"/>
      <c r="AQ144" s="420"/>
      <c r="AR144" s="420"/>
      <c r="AS144" s="420"/>
      <c r="AT144" s="420"/>
      <c r="AU144" s="420"/>
      <c r="AV144" s="420"/>
      <c r="AW144" s="420"/>
      <c r="AX144" s="420"/>
      <c r="AY144" s="420"/>
      <c r="AZ144" s="420"/>
      <c r="BA144" s="420"/>
      <c r="BB144" s="420"/>
      <c r="BC144" s="420"/>
      <c r="BD144" s="420"/>
      <c r="BE144" s="420"/>
      <c r="BF144" s="420"/>
      <c r="BG144" s="420"/>
      <c r="BH144" s="420"/>
      <c r="BI144" s="420"/>
      <c r="BJ144" s="420"/>
      <c r="BK144" s="420"/>
      <c r="BL144" s="420"/>
      <c r="BM144" s="420"/>
      <c r="BN144" s="420"/>
      <c r="BO144" s="420"/>
      <c r="BP144" s="420"/>
      <c r="BQ144" s="420"/>
      <c r="BR144" s="420"/>
      <c r="BS144" s="420"/>
      <c r="BT144" s="420"/>
      <c r="BU144" s="420"/>
      <c r="BV144" s="420"/>
      <c r="BW144" s="420"/>
      <c r="BX144" s="420"/>
      <c r="BY144" s="420"/>
      <c r="BZ144" s="420"/>
      <c r="CA144" s="420"/>
      <c r="CB144" s="420"/>
      <c r="CC144" s="420"/>
      <c r="CD144" s="420"/>
      <c r="CE144" s="420"/>
      <c r="CF144" s="420"/>
      <c r="CG144" s="420"/>
      <c r="CH144" s="420"/>
      <c r="CI144" s="420"/>
      <c r="CJ144" s="420"/>
      <c r="CK144" s="420"/>
      <c r="CL144" s="420"/>
      <c r="CM144" s="420"/>
      <c r="CN144" s="420"/>
      <c r="CO144" s="420"/>
      <c r="CP144" s="420"/>
      <c r="CQ144" s="420"/>
      <c r="CR144" s="420"/>
      <c r="CS144" s="420"/>
      <c r="CT144" s="420"/>
      <c r="CU144" s="420"/>
      <c r="CV144" s="420"/>
      <c r="CW144" s="420"/>
      <c r="CX144" s="420"/>
      <c r="CY144" s="420"/>
      <c r="CZ144" s="420"/>
      <c r="DA144" s="420"/>
      <c r="DB144" s="420"/>
      <c r="DC144" s="420"/>
      <c r="DD144" s="420"/>
      <c r="DE144" s="420"/>
      <c r="DF144" s="420"/>
      <c r="DG144" s="420"/>
      <c r="DH144" s="420"/>
      <c r="DI144" s="420"/>
      <c r="DJ144" s="420"/>
      <c r="DK144" s="420"/>
      <c r="DL144" s="420"/>
      <c r="DM144" s="420"/>
      <c r="DN144" s="420"/>
      <c r="DO144" s="420"/>
      <c r="DP144" s="420"/>
      <c r="DQ144" s="420"/>
      <c r="DR144" s="420"/>
      <c r="DS144" s="420"/>
      <c r="DT144" s="420"/>
      <c r="DU144" s="420"/>
      <c r="DV144" s="420"/>
      <c r="DW144" s="420"/>
      <c r="DX144" s="420"/>
      <c r="DY144" s="420"/>
      <c r="DZ144" s="420"/>
      <c r="EA144" s="420"/>
      <c r="EB144" s="420"/>
      <c r="EC144" s="420"/>
      <c r="ED144" s="420"/>
      <c r="EE144" s="420"/>
      <c r="EF144" s="420"/>
      <c r="EG144" s="420"/>
      <c r="EH144" s="420"/>
      <c r="EI144" s="420"/>
      <c r="EJ144" s="420"/>
      <c r="EK144" s="420"/>
      <c r="EL144" s="420"/>
      <c r="EM144" s="420"/>
      <c r="EN144" s="420"/>
      <c r="EO144" s="420"/>
      <c r="EP144" s="420"/>
      <c r="EQ144" s="420"/>
      <c r="ER144" s="420"/>
      <c r="ES144" s="420"/>
      <c r="ET144" s="420"/>
      <c r="EU144" s="420"/>
      <c r="EV144" s="420"/>
      <c r="EW144" s="420"/>
      <c r="EX144" s="420"/>
      <c r="EY144" s="420"/>
      <c r="EZ144" s="420"/>
      <c r="FA144" s="420"/>
      <c r="FB144" s="420"/>
      <c r="FC144" s="420"/>
      <c r="FD144" s="420"/>
      <c r="FE144" s="420"/>
      <c r="FF144" s="420"/>
      <c r="FG144" s="420"/>
      <c r="FH144" s="420"/>
      <c r="FI144" s="420"/>
      <c r="FJ144" s="420"/>
      <c r="FK144" s="420"/>
      <c r="FL144" s="420"/>
      <c r="FM144" s="420"/>
      <c r="FN144" s="420"/>
      <c r="FO144" s="420"/>
      <c r="FP144" s="420"/>
      <c r="FQ144" s="420"/>
      <c r="FR144" s="420"/>
      <c r="FS144" s="420"/>
      <c r="FT144" s="420"/>
      <c r="FU144" s="420"/>
      <c r="FV144" s="420"/>
      <c r="FW144" s="420"/>
      <c r="FX144" s="420"/>
      <c r="FY144" s="420"/>
      <c r="FZ144" s="420"/>
      <c r="GA144" s="420"/>
      <c r="GB144" s="420"/>
      <c r="GC144" s="420"/>
      <c r="GD144" s="420"/>
      <c r="GE144" s="420"/>
      <c r="GF144" s="420"/>
      <c r="GG144" s="420"/>
      <c r="GH144" s="420"/>
      <c r="GI144" s="420"/>
      <c r="GJ144" s="420"/>
      <c r="GK144" s="420"/>
      <c r="GL144" s="420"/>
      <c r="GM144" s="420"/>
      <c r="GN144" s="420"/>
      <c r="GO144" s="420"/>
      <c r="GP144" s="420"/>
      <c r="GQ144" s="420"/>
      <c r="GR144" s="420"/>
      <c r="GS144" s="420"/>
      <c r="GT144" s="420"/>
      <c r="GU144" s="420"/>
      <c r="GV144" s="420"/>
      <c r="GW144" s="420"/>
      <c r="GX144" s="420"/>
      <c r="GY144" s="420"/>
      <c r="GZ144" s="420"/>
      <c r="HA144" s="420"/>
      <c r="HB144" s="420"/>
      <c r="HC144" s="420"/>
      <c r="HD144" s="420"/>
      <c r="HE144" s="420"/>
      <c r="HF144" s="420"/>
      <c r="HG144" s="420"/>
      <c r="HH144" s="420"/>
      <c r="HI144" s="420"/>
      <c r="HJ144" s="420"/>
      <c r="HK144" s="420"/>
      <c r="HL144" s="420"/>
      <c r="HM144" s="420"/>
      <c r="HN144" s="420"/>
      <c r="HO144" s="420"/>
      <c r="HP144" s="420"/>
      <c r="HQ144" s="420"/>
      <c r="HR144" s="420"/>
      <c r="HS144" s="420"/>
      <c r="HT144" s="420"/>
      <c r="HU144" s="420"/>
      <c r="HV144" s="420"/>
      <c r="HW144" s="420"/>
      <c r="HX144" s="420"/>
      <c r="HY144" s="420"/>
      <c r="HZ144" s="420"/>
      <c r="IA144" s="420"/>
      <c r="IB144" s="420"/>
      <c r="IC144" s="420"/>
      <c r="ID144" s="420"/>
      <c r="IE144" s="420"/>
      <c r="IF144" s="420"/>
      <c r="IG144" s="420"/>
      <c r="IH144" s="420"/>
      <c r="II144" s="420"/>
      <c r="IJ144" s="420"/>
      <c r="IK144" s="420"/>
      <c r="IL144" s="420"/>
      <c r="IM144" s="420"/>
      <c r="IN144" s="420"/>
      <c r="IO144" s="420"/>
      <c r="IP144" s="420"/>
      <c r="IQ144" s="420"/>
      <c r="IR144" s="420"/>
      <c r="IS144" s="420"/>
      <c r="IT144" s="420"/>
      <c r="IU144" s="420"/>
      <c r="IV144" s="420"/>
      <c r="IW144" s="420"/>
      <c r="IX144" s="420"/>
      <c r="IY144" s="420"/>
      <c r="IZ144" s="420"/>
      <c r="JA144" s="420"/>
      <c r="JB144" s="420"/>
      <c r="JC144" s="420"/>
      <c r="JD144" s="420"/>
      <c r="JE144" s="420"/>
      <c r="JF144" s="420"/>
      <c r="JG144" s="420"/>
      <c r="JH144" s="420"/>
      <c r="JI144" s="420"/>
      <c r="JJ144" s="420"/>
      <c r="JK144" s="420"/>
      <c r="JL144" s="420"/>
      <c r="JM144" s="420"/>
      <c r="JN144" s="420"/>
      <c r="JO144" s="420"/>
      <c r="JP144" s="420"/>
      <c r="JQ144" s="420"/>
      <c r="JR144" s="420"/>
      <c r="JS144" s="420"/>
      <c r="JT144" s="420"/>
      <c r="JU144" s="420"/>
      <c r="JV144" s="420"/>
      <c r="JW144" s="420"/>
      <c r="JX144" s="420"/>
      <c r="JY144" s="420"/>
      <c r="JZ144" s="420"/>
      <c r="KA144" s="420"/>
    </row>
    <row r="145" spans="1:287" ht="50" customHeight="1">
      <c r="A145" s="6"/>
      <c r="B145" s="6"/>
      <c r="C145" s="437" t="s">
        <v>934</v>
      </c>
      <c r="D145" s="437"/>
      <c r="E145" s="437"/>
      <c r="F145" s="437"/>
      <c r="G145" s="437"/>
      <c r="H145" s="437"/>
      <c r="I145" s="437"/>
      <c r="K145" s="6"/>
      <c r="L145" s="6"/>
      <c r="M145" s="6"/>
      <c r="N145" s="6"/>
      <c r="O145" s="6"/>
      <c r="P145" s="420"/>
      <c r="Q145" s="420"/>
      <c r="R145" s="420"/>
      <c r="S145" s="420"/>
      <c r="T145" s="420"/>
      <c r="U145" s="420"/>
      <c r="V145" s="420"/>
      <c r="W145" s="420"/>
      <c r="X145" s="420"/>
      <c r="Y145" s="420"/>
      <c r="Z145" s="420"/>
      <c r="AA145" s="420"/>
      <c r="AB145" s="420"/>
      <c r="AC145" s="420"/>
      <c r="AD145" s="420"/>
      <c r="AE145" s="420"/>
      <c r="AF145" s="420"/>
      <c r="AG145" s="420"/>
      <c r="AH145" s="420"/>
      <c r="AI145" s="420"/>
      <c r="AJ145" s="420"/>
      <c r="AK145" s="420"/>
      <c r="AL145" s="420"/>
      <c r="AM145" s="420"/>
      <c r="AN145" s="420"/>
      <c r="AO145" s="420"/>
      <c r="AP145" s="420"/>
      <c r="AQ145" s="420"/>
      <c r="AR145" s="420"/>
      <c r="AS145" s="420"/>
      <c r="AT145" s="420"/>
      <c r="AU145" s="420"/>
      <c r="AV145" s="420"/>
      <c r="AW145" s="420"/>
      <c r="AX145" s="420"/>
      <c r="AY145" s="420"/>
      <c r="AZ145" s="420"/>
      <c r="BA145" s="420"/>
      <c r="BB145" s="420"/>
      <c r="BC145" s="420"/>
      <c r="BD145" s="420"/>
      <c r="BE145" s="420"/>
      <c r="BF145" s="420"/>
      <c r="BG145" s="420"/>
      <c r="BH145" s="420"/>
      <c r="BI145" s="420"/>
      <c r="BJ145" s="420"/>
      <c r="BK145" s="420"/>
      <c r="BL145" s="420"/>
      <c r="BM145" s="420"/>
      <c r="BN145" s="420"/>
      <c r="BO145" s="420"/>
      <c r="BP145" s="420"/>
      <c r="BQ145" s="420"/>
      <c r="BR145" s="420"/>
      <c r="BS145" s="420"/>
      <c r="BT145" s="420"/>
      <c r="BU145" s="420"/>
      <c r="BV145" s="420"/>
      <c r="BW145" s="420"/>
      <c r="BX145" s="420"/>
      <c r="BY145" s="420"/>
      <c r="BZ145" s="420"/>
      <c r="CA145" s="420"/>
      <c r="CB145" s="420"/>
      <c r="CC145" s="420"/>
      <c r="CD145" s="420"/>
      <c r="CE145" s="420"/>
      <c r="CF145" s="420"/>
      <c r="CG145" s="420"/>
      <c r="CH145" s="420"/>
      <c r="CI145" s="420"/>
      <c r="CJ145" s="420"/>
      <c r="CK145" s="420"/>
      <c r="CL145" s="420"/>
      <c r="CM145" s="420"/>
      <c r="CN145" s="420"/>
      <c r="CO145" s="420"/>
      <c r="CP145" s="420"/>
      <c r="CQ145" s="420"/>
      <c r="CR145" s="420"/>
      <c r="CS145" s="420"/>
      <c r="CT145" s="420"/>
      <c r="CU145" s="420"/>
      <c r="CV145" s="420"/>
      <c r="CW145" s="420"/>
      <c r="CX145" s="420"/>
      <c r="CY145" s="420"/>
      <c r="CZ145" s="420"/>
      <c r="DA145" s="420"/>
      <c r="DB145" s="420"/>
      <c r="DC145" s="420"/>
      <c r="DD145" s="420"/>
      <c r="DE145" s="420"/>
      <c r="DF145" s="420"/>
      <c r="DG145" s="420"/>
      <c r="DH145" s="420"/>
      <c r="DI145" s="420"/>
      <c r="DJ145" s="420"/>
      <c r="DK145" s="420"/>
      <c r="DL145" s="420"/>
      <c r="DM145" s="420"/>
      <c r="DN145" s="420"/>
      <c r="DO145" s="420"/>
      <c r="DP145" s="420"/>
      <c r="DQ145" s="420"/>
      <c r="DR145" s="420"/>
      <c r="DS145" s="420"/>
      <c r="DT145" s="420"/>
      <c r="DU145" s="420"/>
      <c r="DV145" s="420"/>
      <c r="DW145" s="420"/>
      <c r="DX145" s="420"/>
      <c r="DY145" s="420"/>
      <c r="DZ145" s="420"/>
      <c r="EA145" s="420"/>
      <c r="EB145" s="420"/>
      <c r="EC145" s="420"/>
      <c r="ED145" s="420"/>
      <c r="EE145" s="420"/>
      <c r="EF145" s="420"/>
      <c r="EG145" s="420"/>
      <c r="EH145" s="420"/>
      <c r="EI145" s="420"/>
      <c r="EJ145" s="420"/>
      <c r="EK145" s="420"/>
      <c r="EL145" s="420"/>
      <c r="EM145" s="420"/>
      <c r="EN145" s="420"/>
      <c r="EO145" s="420"/>
      <c r="EP145" s="420"/>
      <c r="EQ145" s="420"/>
      <c r="ER145" s="420"/>
      <c r="ES145" s="420"/>
      <c r="ET145" s="420"/>
      <c r="EU145" s="420"/>
      <c r="EV145" s="420"/>
      <c r="EW145" s="420"/>
      <c r="EX145" s="420"/>
      <c r="EY145" s="420"/>
      <c r="EZ145" s="420"/>
      <c r="FA145" s="420"/>
      <c r="FB145" s="420"/>
      <c r="FC145" s="420"/>
      <c r="FD145" s="420"/>
      <c r="FE145" s="420"/>
      <c r="FF145" s="420"/>
      <c r="FG145" s="420"/>
      <c r="FH145" s="420"/>
      <c r="FI145" s="420"/>
      <c r="FJ145" s="420"/>
      <c r="FK145" s="420"/>
      <c r="FL145" s="420"/>
      <c r="FM145" s="420"/>
      <c r="FN145" s="420"/>
      <c r="FO145" s="420"/>
      <c r="FP145" s="420"/>
      <c r="FQ145" s="420"/>
      <c r="FR145" s="420"/>
      <c r="FS145" s="420"/>
      <c r="FT145" s="420"/>
      <c r="FU145" s="420"/>
      <c r="FV145" s="420"/>
      <c r="FW145" s="420"/>
      <c r="FX145" s="420"/>
      <c r="FY145" s="420"/>
      <c r="FZ145" s="420"/>
      <c r="GA145" s="420"/>
      <c r="GB145" s="420"/>
      <c r="GC145" s="420"/>
      <c r="GD145" s="420"/>
      <c r="GE145" s="420"/>
      <c r="GF145" s="420"/>
      <c r="GG145" s="420"/>
      <c r="GH145" s="420"/>
      <c r="GI145" s="420"/>
      <c r="GJ145" s="420"/>
      <c r="GK145" s="420"/>
      <c r="GL145" s="420"/>
      <c r="GM145" s="420"/>
      <c r="GN145" s="420"/>
      <c r="GO145" s="420"/>
      <c r="GP145" s="420"/>
      <c r="GQ145" s="420"/>
      <c r="GR145" s="420"/>
      <c r="GS145" s="420"/>
      <c r="GT145" s="420"/>
      <c r="GU145" s="420"/>
      <c r="GV145" s="420"/>
      <c r="GW145" s="420"/>
      <c r="GX145" s="420"/>
      <c r="GY145" s="420"/>
      <c r="GZ145" s="420"/>
      <c r="HA145" s="420"/>
      <c r="HB145" s="420"/>
      <c r="HC145" s="420"/>
      <c r="HD145" s="420"/>
      <c r="HE145" s="420"/>
      <c r="HF145" s="420"/>
      <c r="HG145" s="420"/>
      <c r="HH145" s="420"/>
      <c r="HI145" s="420"/>
      <c r="HJ145" s="420"/>
      <c r="HK145" s="420"/>
      <c r="HL145" s="420"/>
      <c r="HM145" s="420"/>
      <c r="HN145" s="420"/>
      <c r="HO145" s="420"/>
      <c r="HP145" s="420"/>
      <c r="HQ145" s="420"/>
      <c r="HR145" s="420"/>
      <c r="HS145" s="420"/>
      <c r="HT145" s="420"/>
      <c r="HU145" s="420"/>
      <c r="HV145" s="420"/>
      <c r="HW145" s="420"/>
      <c r="HX145" s="420"/>
      <c r="HY145" s="420"/>
      <c r="HZ145" s="420"/>
      <c r="IA145" s="420"/>
      <c r="IB145" s="420"/>
      <c r="IC145" s="420"/>
      <c r="ID145" s="420"/>
      <c r="IE145" s="420"/>
      <c r="IF145" s="420"/>
      <c r="IG145" s="420"/>
      <c r="IH145" s="420"/>
      <c r="II145" s="420"/>
      <c r="IJ145" s="420"/>
      <c r="IK145" s="420"/>
      <c r="IL145" s="420"/>
      <c r="IM145" s="420"/>
      <c r="IN145" s="420"/>
      <c r="IO145" s="420"/>
      <c r="IP145" s="420"/>
      <c r="IQ145" s="420"/>
      <c r="IR145" s="420"/>
      <c r="IS145" s="420"/>
      <c r="IT145" s="420"/>
      <c r="IU145" s="420"/>
      <c r="IV145" s="420"/>
      <c r="IW145" s="420"/>
      <c r="IX145" s="420"/>
      <c r="IY145" s="420"/>
      <c r="IZ145" s="420"/>
      <c r="JA145" s="420"/>
      <c r="JB145" s="420"/>
      <c r="JC145" s="420"/>
      <c r="JD145" s="420"/>
      <c r="JE145" s="420"/>
      <c r="JF145" s="420"/>
      <c r="JG145" s="420"/>
      <c r="JH145" s="420"/>
      <c r="JI145" s="420"/>
      <c r="JJ145" s="420"/>
      <c r="JK145" s="420"/>
      <c r="JL145" s="420"/>
      <c r="JM145" s="420"/>
      <c r="JN145" s="420"/>
      <c r="JO145" s="420"/>
      <c r="JP145" s="420"/>
      <c r="JQ145" s="420"/>
      <c r="JR145" s="420"/>
      <c r="JS145" s="420"/>
      <c r="JT145" s="420"/>
      <c r="JU145" s="420"/>
      <c r="JV145" s="420"/>
      <c r="JW145" s="420"/>
      <c r="JX145" s="420"/>
      <c r="JY145" s="420"/>
      <c r="JZ145" s="420"/>
      <c r="KA145" s="420"/>
    </row>
    <row r="146" spans="1:287" ht="50" customHeight="1">
      <c r="A146" s="6"/>
      <c r="B146" s="6"/>
      <c r="C146" s="437" t="s">
        <v>935</v>
      </c>
      <c r="D146" s="437"/>
      <c r="E146" s="437"/>
      <c r="F146" s="437"/>
      <c r="G146" s="437"/>
      <c r="H146" s="437"/>
      <c r="I146" s="437"/>
      <c r="K146" s="6"/>
      <c r="L146" s="6"/>
      <c r="M146" s="6"/>
      <c r="N146" s="6"/>
      <c r="O146" s="6"/>
      <c r="P146" s="420"/>
      <c r="Q146" s="420"/>
      <c r="R146" s="420"/>
      <c r="S146" s="420"/>
      <c r="T146" s="420"/>
      <c r="U146" s="420"/>
      <c r="V146" s="420"/>
      <c r="W146" s="420"/>
      <c r="X146" s="420"/>
      <c r="Y146" s="420"/>
      <c r="Z146" s="420"/>
      <c r="AA146" s="420"/>
      <c r="AB146" s="420"/>
      <c r="AC146" s="420"/>
      <c r="AD146" s="420"/>
      <c r="AE146" s="420"/>
      <c r="AF146" s="420"/>
      <c r="AG146" s="420"/>
      <c r="AH146" s="420"/>
      <c r="AI146" s="420"/>
      <c r="AJ146" s="420"/>
      <c r="AK146" s="420"/>
      <c r="AL146" s="420"/>
      <c r="AM146" s="420"/>
      <c r="AN146" s="420"/>
      <c r="AO146" s="420"/>
      <c r="AP146" s="420"/>
      <c r="AQ146" s="420"/>
      <c r="AR146" s="420"/>
      <c r="AS146" s="420"/>
      <c r="AT146" s="420"/>
      <c r="AU146" s="420"/>
      <c r="AV146" s="420"/>
      <c r="AW146" s="420"/>
      <c r="AX146" s="420"/>
      <c r="AY146" s="420"/>
      <c r="AZ146" s="420"/>
      <c r="BA146" s="420"/>
      <c r="BB146" s="420"/>
      <c r="BC146" s="420"/>
      <c r="BD146" s="420"/>
      <c r="BE146" s="420"/>
      <c r="BF146" s="420"/>
      <c r="BG146" s="420"/>
      <c r="BH146" s="420"/>
      <c r="BI146" s="420"/>
      <c r="BJ146" s="420"/>
      <c r="BK146" s="420"/>
      <c r="BL146" s="420"/>
      <c r="BM146" s="420"/>
      <c r="BN146" s="420"/>
      <c r="BO146" s="420"/>
      <c r="BP146" s="420"/>
      <c r="BQ146" s="420"/>
      <c r="BR146" s="420"/>
      <c r="BS146" s="420"/>
      <c r="BT146" s="420"/>
      <c r="BU146" s="420"/>
      <c r="BV146" s="420"/>
      <c r="BW146" s="420"/>
      <c r="BX146" s="420"/>
      <c r="BY146" s="420"/>
      <c r="BZ146" s="420"/>
      <c r="CA146" s="420"/>
      <c r="CB146" s="420"/>
      <c r="CC146" s="420"/>
      <c r="CD146" s="420"/>
      <c r="CE146" s="420"/>
      <c r="CF146" s="420"/>
      <c r="CG146" s="420"/>
      <c r="CH146" s="420"/>
      <c r="CI146" s="420"/>
      <c r="CJ146" s="420"/>
      <c r="CK146" s="420"/>
      <c r="CL146" s="420"/>
      <c r="CM146" s="420"/>
      <c r="CN146" s="420"/>
      <c r="CO146" s="420"/>
      <c r="CP146" s="420"/>
      <c r="CQ146" s="420"/>
      <c r="CR146" s="420"/>
      <c r="CS146" s="420"/>
      <c r="CT146" s="420"/>
      <c r="CU146" s="420"/>
      <c r="CV146" s="420"/>
      <c r="CW146" s="420"/>
      <c r="CX146" s="420"/>
      <c r="CY146" s="420"/>
      <c r="CZ146" s="420"/>
      <c r="DA146" s="420"/>
      <c r="DB146" s="420"/>
      <c r="DC146" s="420"/>
      <c r="DD146" s="420"/>
      <c r="DE146" s="420"/>
      <c r="DF146" s="420"/>
      <c r="DG146" s="420"/>
      <c r="DH146" s="420"/>
      <c r="DI146" s="420"/>
      <c r="DJ146" s="420"/>
      <c r="DK146" s="420"/>
      <c r="DL146" s="420"/>
      <c r="DM146" s="420"/>
      <c r="DN146" s="420"/>
      <c r="DO146" s="420"/>
      <c r="DP146" s="420"/>
      <c r="DQ146" s="420"/>
      <c r="DR146" s="420"/>
      <c r="DS146" s="420"/>
      <c r="DT146" s="420"/>
      <c r="DU146" s="420"/>
      <c r="DV146" s="420"/>
      <c r="DW146" s="420"/>
      <c r="DX146" s="420"/>
      <c r="DY146" s="420"/>
      <c r="DZ146" s="420"/>
      <c r="EA146" s="420"/>
      <c r="EB146" s="420"/>
      <c r="EC146" s="420"/>
      <c r="ED146" s="420"/>
      <c r="EE146" s="420"/>
      <c r="EF146" s="420"/>
      <c r="EG146" s="420"/>
      <c r="EH146" s="420"/>
      <c r="EI146" s="420"/>
      <c r="EJ146" s="420"/>
      <c r="EK146" s="420"/>
      <c r="EL146" s="420"/>
      <c r="EM146" s="420"/>
      <c r="EN146" s="420"/>
      <c r="EO146" s="420"/>
      <c r="EP146" s="420"/>
      <c r="EQ146" s="420"/>
      <c r="ER146" s="420"/>
      <c r="ES146" s="420"/>
      <c r="ET146" s="420"/>
      <c r="EU146" s="420"/>
      <c r="EV146" s="420"/>
      <c r="EW146" s="420"/>
      <c r="EX146" s="420"/>
      <c r="EY146" s="420"/>
      <c r="EZ146" s="420"/>
      <c r="FA146" s="420"/>
      <c r="FB146" s="420"/>
      <c r="FC146" s="420"/>
      <c r="FD146" s="420"/>
      <c r="FE146" s="420"/>
      <c r="FF146" s="420"/>
      <c r="FG146" s="420"/>
      <c r="FH146" s="420"/>
      <c r="FI146" s="420"/>
      <c r="FJ146" s="420"/>
      <c r="FK146" s="420"/>
      <c r="FL146" s="420"/>
      <c r="FM146" s="420"/>
      <c r="FN146" s="420"/>
      <c r="FO146" s="420"/>
      <c r="FP146" s="420"/>
      <c r="FQ146" s="420"/>
      <c r="FR146" s="420"/>
      <c r="FS146" s="420"/>
      <c r="FT146" s="420"/>
      <c r="FU146" s="420"/>
      <c r="FV146" s="420"/>
      <c r="FW146" s="420"/>
      <c r="FX146" s="420"/>
      <c r="FY146" s="420"/>
      <c r="FZ146" s="420"/>
      <c r="GA146" s="420"/>
      <c r="GB146" s="420"/>
      <c r="GC146" s="420"/>
      <c r="GD146" s="420"/>
      <c r="GE146" s="420"/>
      <c r="GF146" s="420"/>
      <c r="GG146" s="420"/>
      <c r="GH146" s="420"/>
      <c r="GI146" s="420"/>
      <c r="GJ146" s="420"/>
      <c r="GK146" s="420"/>
      <c r="GL146" s="420"/>
      <c r="GM146" s="420"/>
      <c r="GN146" s="420"/>
      <c r="GO146" s="420"/>
      <c r="GP146" s="420"/>
      <c r="GQ146" s="420"/>
      <c r="GR146" s="420"/>
      <c r="GS146" s="420"/>
      <c r="GT146" s="420"/>
      <c r="GU146" s="420"/>
      <c r="GV146" s="420"/>
      <c r="GW146" s="420"/>
      <c r="GX146" s="420"/>
      <c r="GY146" s="420"/>
      <c r="GZ146" s="420"/>
      <c r="HA146" s="420"/>
      <c r="HB146" s="420"/>
      <c r="HC146" s="420"/>
      <c r="HD146" s="420"/>
      <c r="HE146" s="420"/>
      <c r="HF146" s="420"/>
      <c r="HG146" s="420"/>
      <c r="HH146" s="420"/>
      <c r="HI146" s="420"/>
      <c r="HJ146" s="420"/>
      <c r="HK146" s="420"/>
      <c r="HL146" s="420"/>
      <c r="HM146" s="420"/>
      <c r="HN146" s="420"/>
      <c r="HO146" s="420"/>
      <c r="HP146" s="420"/>
      <c r="HQ146" s="420"/>
      <c r="HR146" s="420"/>
      <c r="HS146" s="420"/>
      <c r="HT146" s="420"/>
      <c r="HU146" s="420"/>
      <c r="HV146" s="420"/>
      <c r="HW146" s="420"/>
      <c r="HX146" s="420"/>
      <c r="HY146" s="420"/>
      <c r="HZ146" s="420"/>
      <c r="IA146" s="420"/>
      <c r="IB146" s="420"/>
      <c r="IC146" s="420"/>
      <c r="ID146" s="420"/>
      <c r="IE146" s="420"/>
      <c r="IF146" s="420"/>
      <c r="IG146" s="420"/>
      <c r="IH146" s="420"/>
      <c r="II146" s="420"/>
      <c r="IJ146" s="420"/>
      <c r="IK146" s="420"/>
      <c r="IL146" s="420"/>
      <c r="IM146" s="420"/>
      <c r="IN146" s="420"/>
      <c r="IO146" s="420"/>
      <c r="IP146" s="420"/>
      <c r="IQ146" s="420"/>
      <c r="IR146" s="420"/>
      <c r="IS146" s="420"/>
      <c r="IT146" s="420"/>
      <c r="IU146" s="420"/>
      <c r="IV146" s="420"/>
      <c r="IW146" s="420"/>
      <c r="IX146" s="420"/>
      <c r="IY146" s="420"/>
      <c r="IZ146" s="420"/>
      <c r="JA146" s="420"/>
      <c r="JB146" s="420"/>
      <c r="JC146" s="420"/>
      <c r="JD146" s="420"/>
      <c r="JE146" s="420"/>
      <c r="JF146" s="420"/>
      <c r="JG146" s="420"/>
      <c r="JH146" s="420"/>
      <c r="JI146" s="420"/>
      <c r="JJ146" s="420"/>
      <c r="JK146" s="420"/>
      <c r="JL146" s="420"/>
      <c r="JM146" s="420"/>
      <c r="JN146" s="420"/>
      <c r="JO146" s="420"/>
      <c r="JP146" s="420"/>
      <c r="JQ146" s="420"/>
      <c r="JR146" s="420"/>
      <c r="JS146" s="420"/>
      <c r="JT146" s="420"/>
      <c r="JU146" s="420"/>
      <c r="JV146" s="420"/>
      <c r="JW146" s="420"/>
      <c r="JX146" s="420"/>
      <c r="JY146" s="420"/>
      <c r="JZ146" s="420"/>
      <c r="KA146" s="420"/>
    </row>
    <row r="147" spans="1:287" ht="50" customHeight="1">
      <c r="A147" s="6"/>
      <c r="B147" s="6"/>
      <c r="C147" s="437" t="s">
        <v>936</v>
      </c>
      <c r="D147" s="437"/>
      <c r="E147" s="437"/>
      <c r="F147" s="437"/>
      <c r="G147" s="437"/>
      <c r="H147" s="437"/>
      <c r="I147" s="437"/>
      <c r="K147" s="6"/>
      <c r="L147" s="6"/>
      <c r="M147" s="6"/>
      <c r="N147" s="6"/>
      <c r="O147" s="6"/>
      <c r="P147" s="420"/>
      <c r="Q147" s="420"/>
      <c r="R147" s="420"/>
      <c r="S147" s="420"/>
      <c r="T147" s="420"/>
      <c r="U147" s="420"/>
      <c r="V147" s="420"/>
      <c r="W147" s="420"/>
      <c r="X147" s="420"/>
      <c r="Y147" s="420"/>
      <c r="Z147" s="420"/>
      <c r="AA147" s="420"/>
      <c r="AB147" s="420"/>
      <c r="AC147" s="420"/>
      <c r="AD147" s="420"/>
      <c r="AE147" s="420"/>
      <c r="AF147" s="420"/>
      <c r="AG147" s="420"/>
      <c r="AH147" s="420"/>
      <c r="AI147" s="420"/>
      <c r="AJ147" s="420"/>
      <c r="AK147" s="420"/>
      <c r="AL147" s="420"/>
      <c r="AM147" s="420"/>
      <c r="AN147" s="420"/>
      <c r="AO147" s="420"/>
      <c r="AP147" s="420"/>
      <c r="AQ147" s="420"/>
      <c r="AR147" s="420"/>
      <c r="AS147" s="420"/>
      <c r="AT147" s="420"/>
      <c r="AU147" s="420"/>
      <c r="AV147" s="420"/>
      <c r="AW147" s="420"/>
      <c r="AX147" s="420"/>
      <c r="AY147" s="420"/>
      <c r="AZ147" s="420"/>
      <c r="BA147" s="420"/>
      <c r="BB147" s="420"/>
      <c r="BC147" s="420"/>
      <c r="BD147" s="420"/>
      <c r="BE147" s="420"/>
      <c r="BF147" s="420"/>
      <c r="BG147" s="420"/>
      <c r="BH147" s="420"/>
      <c r="BI147" s="420"/>
      <c r="BJ147" s="420"/>
      <c r="BK147" s="420"/>
      <c r="BL147" s="420"/>
      <c r="BM147" s="420"/>
      <c r="BN147" s="420"/>
      <c r="BO147" s="420"/>
      <c r="BP147" s="420"/>
      <c r="BQ147" s="420"/>
      <c r="BR147" s="420"/>
      <c r="BS147" s="420"/>
      <c r="BT147" s="420"/>
      <c r="BU147" s="420"/>
      <c r="BV147" s="420"/>
      <c r="BW147" s="420"/>
      <c r="BX147" s="420"/>
      <c r="BY147" s="420"/>
      <c r="BZ147" s="420"/>
      <c r="CA147" s="420"/>
      <c r="CB147" s="420"/>
      <c r="CC147" s="420"/>
      <c r="CD147" s="420"/>
      <c r="CE147" s="420"/>
      <c r="CF147" s="420"/>
      <c r="CG147" s="420"/>
      <c r="CH147" s="420"/>
      <c r="CI147" s="420"/>
      <c r="CJ147" s="420"/>
      <c r="CK147" s="420"/>
      <c r="CL147" s="420"/>
      <c r="CM147" s="420"/>
      <c r="CN147" s="420"/>
      <c r="CO147" s="420"/>
      <c r="CP147" s="420"/>
      <c r="CQ147" s="420"/>
      <c r="CR147" s="420"/>
      <c r="CS147" s="420"/>
      <c r="CT147" s="420"/>
      <c r="CU147" s="420"/>
      <c r="CV147" s="420"/>
      <c r="CW147" s="420"/>
      <c r="CX147" s="420"/>
      <c r="CY147" s="420"/>
      <c r="CZ147" s="420"/>
      <c r="DA147" s="420"/>
      <c r="DB147" s="420"/>
      <c r="DC147" s="420"/>
      <c r="DD147" s="420"/>
      <c r="DE147" s="420"/>
      <c r="DF147" s="420"/>
      <c r="DG147" s="420"/>
      <c r="DH147" s="420"/>
      <c r="DI147" s="420"/>
      <c r="DJ147" s="420"/>
      <c r="DK147" s="420"/>
      <c r="DL147" s="420"/>
      <c r="DM147" s="420"/>
      <c r="DN147" s="420"/>
      <c r="DO147" s="420"/>
      <c r="DP147" s="420"/>
      <c r="DQ147" s="420"/>
      <c r="DR147" s="420"/>
      <c r="DS147" s="420"/>
      <c r="DT147" s="420"/>
      <c r="DU147" s="420"/>
      <c r="DV147" s="420"/>
      <c r="DW147" s="420"/>
      <c r="DX147" s="420"/>
      <c r="DY147" s="420"/>
      <c r="DZ147" s="420"/>
      <c r="EA147" s="420"/>
      <c r="EB147" s="420"/>
      <c r="EC147" s="420"/>
      <c r="ED147" s="420"/>
      <c r="EE147" s="420"/>
      <c r="EF147" s="420"/>
      <c r="EG147" s="420"/>
      <c r="EH147" s="420"/>
      <c r="EI147" s="420"/>
      <c r="EJ147" s="420"/>
      <c r="EK147" s="420"/>
      <c r="EL147" s="420"/>
      <c r="EM147" s="420"/>
      <c r="EN147" s="420"/>
      <c r="EO147" s="420"/>
      <c r="EP147" s="420"/>
      <c r="EQ147" s="420"/>
      <c r="ER147" s="420"/>
      <c r="ES147" s="420"/>
      <c r="ET147" s="420"/>
      <c r="EU147" s="420"/>
      <c r="EV147" s="420"/>
      <c r="EW147" s="420"/>
      <c r="EX147" s="420"/>
      <c r="EY147" s="420"/>
      <c r="EZ147" s="420"/>
      <c r="FA147" s="420"/>
      <c r="FB147" s="420"/>
      <c r="FC147" s="420"/>
      <c r="FD147" s="420"/>
      <c r="FE147" s="420"/>
      <c r="FF147" s="420"/>
      <c r="FG147" s="420"/>
      <c r="FH147" s="420"/>
      <c r="FI147" s="420"/>
      <c r="FJ147" s="420"/>
      <c r="FK147" s="420"/>
      <c r="FL147" s="420"/>
      <c r="FM147" s="420"/>
      <c r="FN147" s="420"/>
      <c r="FO147" s="420"/>
      <c r="FP147" s="420"/>
      <c r="FQ147" s="420"/>
      <c r="FR147" s="420"/>
      <c r="FS147" s="420"/>
      <c r="FT147" s="420"/>
      <c r="FU147" s="420"/>
      <c r="FV147" s="420"/>
      <c r="FW147" s="420"/>
      <c r="FX147" s="420"/>
      <c r="FY147" s="420"/>
      <c r="FZ147" s="420"/>
      <c r="GA147" s="420"/>
      <c r="GB147" s="420"/>
      <c r="GC147" s="420"/>
      <c r="GD147" s="420"/>
      <c r="GE147" s="420"/>
      <c r="GF147" s="420"/>
      <c r="GG147" s="420"/>
      <c r="GH147" s="420"/>
      <c r="GI147" s="420"/>
      <c r="GJ147" s="420"/>
      <c r="GK147" s="420"/>
      <c r="GL147" s="420"/>
      <c r="GM147" s="420"/>
      <c r="GN147" s="420"/>
      <c r="GO147" s="420"/>
      <c r="GP147" s="420"/>
      <c r="GQ147" s="420"/>
      <c r="GR147" s="420"/>
      <c r="GS147" s="420"/>
      <c r="GT147" s="420"/>
      <c r="GU147" s="420"/>
      <c r="GV147" s="420"/>
      <c r="GW147" s="420"/>
      <c r="GX147" s="420"/>
      <c r="GY147" s="420"/>
      <c r="GZ147" s="420"/>
      <c r="HA147" s="420"/>
      <c r="HB147" s="420"/>
      <c r="HC147" s="420"/>
      <c r="HD147" s="420"/>
      <c r="HE147" s="420"/>
      <c r="HF147" s="420"/>
      <c r="HG147" s="420"/>
      <c r="HH147" s="420"/>
      <c r="HI147" s="420"/>
      <c r="HJ147" s="420"/>
      <c r="HK147" s="420"/>
      <c r="HL147" s="420"/>
      <c r="HM147" s="420"/>
      <c r="HN147" s="420"/>
      <c r="HO147" s="420"/>
      <c r="HP147" s="420"/>
      <c r="HQ147" s="420"/>
      <c r="HR147" s="420"/>
      <c r="HS147" s="420"/>
      <c r="HT147" s="420"/>
      <c r="HU147" s="420"/>
      <c r="HV147" s="420"/>
      <c r="HW147" s="420"/>
      <c r="HX147" s="420"/>
      <c r="HY147" s="420"/>
      <c r="HZ147" s="420"/>
      <c r="IA147" s="420"/>
      <c r="IB147" s="420"/>
      <c r="IC147" s="420"/>
      <c r="ID147" s="420"/>
      <c r="IE147" s="420"/>
      <c r="IF147" s="420"/>
      <c r="IG147" s="420"/>
      <c r="IH147" s="420"/>
      <c r="II147" s="420"/>
      <c r="IJ147" s="420"/>
      <c r="IK147" s="420"/>
      <c r="IL147" s="420"/>
      <c r="IM147" s="420"/>
      <c r="IN147" s="420"/>
      <c r="IO147" s="420"/>
      <c r="IP147" s="420"/>
      <c r="IQ147" s="420"/>
      <c r="IR147" s="420"/>
      <c r="IS147" s="420"/>
      <c r="IT147" s="420"/>
      <c r="IU147" s="420"/>
      <c r="IV147" s="420"/>
      <c r="IW147" s="420"/>
      <c r="IX147" s="420"/>
      <c r="IY147" s="420"/>
      <c r="IZ147" s="420"/>
      <c r="JA147" s="420"/>
      <c r="JB147" s="420"/>
      <c r="JC147" s="420"/>
      <c r="JD147" s="420"/>
      <c r="JE147" s="420"/>
      <c r="JF147" s="420"/>
      <c r="JG147" s="420"/>
      <c r="JH147" s="420"/>
      <c r="JI147" s="420"/>
      <c r="JJ147" s="420"/>
      <c r="JK147" s="420"/>
      <c r="JL147" s="420"/>
      <c r="JM147" s="420"/>
      <c r="JN147" s="420"/>
      <c r="JO147" s="420"/>
      <c r="JP147" s="420"/>
      <c r="JQ147" s="420"/>
      <c r="JR147" s="420"/>
      <c r="JS147" s="420"/>
      <c r="JT147" s="420"/>
      <c r="JU147" s="420"/>
      <c r="JV147" s="420"/>
      <c r="JW147" s="420"/>
      <c r="JX147" s="420"/>
      <c r="JY147" s="420"/>
      <c r="JZ147" s="420"/>
      <c r="KA147" s="420"/>
    </row>
    <row r="148" spans="1:287" ht="50" customHeight="1">
      <c r="A148" s="6"/>
      <c r="B148" s="6"/>
      <c r="C148" s="437" t="s">
        <v>16</v>
      </c>
      <c r="D148" s="437"/>
      <c r="E148" s="437"/>
      <c r="F148" s="437"/>
      <c r="G148" s="437"/>
      <c r="H148" s="437"/>
      <c r="I148" s="437"/>
      <c r="K148" s="6"/>
      <c r="L148" s="6"/>
      <c r="M148" s="6"/>
      <c r="N148" s="6"/>
      <c r="O148" s="6"/>
      <c r="P148" s="420"/>
      <c r="Q148" s="420"/>
      <c r="R148" s="420"/>
      <c r="S148" s="420"/>
      <c r="T148" s="420"/>
      <c r="U148" s="420"/>
      <c r="V148" s="420"/>
      <c r="W148" s="420"/>
      <c r="X148" s="420"/>
      <c r="Y148" s="420"/>
      <c r="Z148" s="420"/>
      <c r="AA148" s="420"/>
      <c r="AB148" s="420"/>
      <c r="AC148" s="420"/>
      <c r="AD148" s="420"/>
      <c r="AE148" s="420"/>
      <c r="AF148" s="420"/>
      <c r="AG148" s="420"/>
      <c r="AH148" s="420"/>
      <c r="AI148" s="420"/>
      <c r="AJ148" s="420"/>
      <c r="AK148" s="420"/>
      <c r="AL148" s="420"/>
      <c r="AM148" s="420"/>
      <c r="AN148" s="420"/>
      <c r="AO148" s="420"/>
      <c r="AP148" s="420"/>
      <c r="AQ148" s="420"/>
      <c r="AR148" s="420"/>
      <c r="AS148" s="420"/>
      <c r="AT148" s="420"/>
      <c r="AU148" s="420"/>
      <c r="AV148" s="420"/>
      <c r="AW148" s="420"/>
      <c r="AX148" s="420"/>
      <c r="AY148" s="420"/>
      <c r="AZ148" s="420"/>
      <c r="BA148" s="420"/>
      <c r="BB148" s="420"/>
      <c r="BC148" s="420"/>
      <c r="BD148" s="420"/>
      <c r="BE148" s="420"/>
      <c r="BF148" s="420"/>
      <c r="BG148" s="420"/>
      <c r="BH148" s="420"/>
      <c r="BI148" s="420"/>
      <c r="BJ148" s="420"/>
      <c r="BK148" s="420"/>
      <c r="BL148" s="420"/>
      <c r="BM148" s="420"/>
      <c r="BN148" s="420"/>
      <c r="BO148" s="420"/>
      <c r="BP148" s="420"/>
      <c r="BQ148" s="420"/>
      <c r="BR148" s="420"/>
      <c r="BS148" s="420"/>
      <c r="BT148" s="420"/>
      <c r="BU148" s="420"/>
      <c r="BV148" s="420"/>
      <c r="BW148" s="420"/>
      <c r="BX148" s="420"/>
      <c r="BY148" s="420"/>
      <c r="BZ148" s="420"/>
      <c r="CA148" s="420"/>
      <c r="CB148" s="420"/>
      <c r="CC148" s="420"/>
      <c r="CD148" s="420"/>
      <c r="CE148" s="420"/>
      <c r="CF148" s="420"/>
      <c r="CG148" s="420"/>
      <c r="CH148" s="420"/>
      <c r="CI148" s="420"/>
      <c r="CJ148" s="420"/>
      <c r="CK148" s="420"/>
      <c r="CL148" s="420"/>
      <c r="CM148" s="420"/>
      <c r="CN148" s="420"/>
      <c r="CO148" s="420"/>
      <c r="CP148" s="420"/>
      <c r="CQ148" s="420"/>
      <c r="CR148" s="420"/>
      <c r="CS148" s="420"/>
      <c r="CT148" s="420"/>
      <c r="CU148" s="420"/>
      <c r="CV148" s="420"/>
      <c r="CW148" s="420"/>
      <c r="CX148" s="420"/>
      <c r="CY148" s="420"/>
      <c r="CZ148" s="420"/>
      <c r="DA148" s="420"/>
      <c r="DB148" s="420"/>
      <c r="DC148" s="420"/>
      <c r="DD148" s="420"/>
      <c r="DE148" s="420"/>
      <c r="DF148" s="420"/>
      <c r="DG148" s="420"/>
      <c r="DH148" s="420"/>
      <c r="DI148" s="420"/>
      <c r="DJ148" s="420"/>
      <c r="DK148" s="420"/>
      <c r="DL148" s="420"/>
      <c r="DM148" s="420"/>
      <c r="DN148" s="420"/>
      <c r="DO148" s="420"/>
      <c r="DP148" s="420"/>
      <c r="DQ148" s="420"/>
      <c r="DR148" s="420"/>
      <c r="DS148" s="420"/>
      <c r="DT148" s="420"/>
      <c r="DU148" s="420"/>
      <c r="DV148" s="420"/>
      <c r="DW148" s="420"/>
      <c r="DX148" s="420"/>
      <c r="DY148" s="420"/>
      <c r="DZ148" s="420"/>
      <c r="EA148" s="420"/>
      <c r="EB148" s="420"/>
      <c r="EC148" s="420"/>
      <c r="ED148" s="420"/>
      <c r="EE148" s="420"/>
      <c r="EF148" s="420"/>
      <c r="EG148" s="420"/>
      <c r="EH148" s="420"/>
      <c r="EI148" s="420"/>
      <c r="EJ148" s="420"/>
      <c r="EK148" s="420"/>
      <c r="EL148" s="420"/>
      <c r="EM148" s="420"/>
      <c r="EN148" s="420"/>
      <c r="EO148" s="420"/>
      <c r="EP148" s="420"/>
      <c r="EQ148" s="420"/>
      <c r="ER148" s="420"/>
      <c r="ES148" s="420"/>
      <c r="ET148" s="420"/>
      <c r="EU148" s="420"/>
      <c r="EV148" s="420"/>
      <c r="EW148" s="420"/>
      <c r="EX148" s="420"/>
      <c r="EY148" s="420"/>
      <c r="EZ148" s="420"/>
      <c r="FA148" s="420"/>
      <c r="FB148" s="420"/>
      <c r="FC148" s="420"/>
      <c r="FD148" s="420"/>
      <c r="FE148" s="420"/>
      <c r="FF148" s="420"/>
      <c r="FG148" s="420"/>
      <c r="FH148" s="420"/>
      <c r="FI148" s="420"/>
      <c r="FJ148" s="420"/>
      <c r="FK148" s="420"/>
      <c r="FL148" s="420"/>
      <c r="FM148" s="420"/>
      <c r="FN148" s="420"/>
      <c r="FO148" s="420"/>
      <c r="FP148" s="420"/>
      <c r="FQ148" s="420"/>
      <c r="FR148" s="420"/>
      <c r="FS148" s="420"/>
      <c r="FT148" s="420"/>
      <c r="FU148" s="420"/>
      <c r="FV148" s="420"/>
      <c r="FW148" s="420"/>
      <c r="FX148" s="420"/>
      <c r="FY148" s="420"/>
      <c r="FZ148" s="420"/>
      <c r="GA148" s="420"/>
      <c r="GB148" s="420"/>
      <c r="GC148" s="420"/>
      <c r="GD148" s="420"/>
      <c r="GE148" s="420"/>
      <c r="GF148" s="420"/>
      <c r="GG148" s="420"/>
      <c r="GH148" s="420"/>
      <c r="GI148" s="420"/>
      <c r="GJ148" s="420"/>
      <c r="GK148" s="420"/>
      <c r="GL148" s="420"/>
      <c r="GM148" s="420"/>
      <c r="GN148" s="420"/>
      <c r="GO148" s="420"/>
      <c r="GP148" s="420"/>
      <c r="GQ148" s="420"/>
      <c r="GR148" s="420"/>
      <c r="GS148" s="420"/>
      <c r="GT148" s="420"/>
      <c r="GU148" s="420"/>
      <c r="GV148" s="420"/>
      <c r="GW148" s="420"/>
      <c r="GX148" s="420"/>
      <c r="GY148" s="420"/>
      <c r="GZ148" s="420"/>
      <c r="HA148" s="420"/>
      <c r="HB148" s="420"/>
      <c r="HC148" s="420"/>
      <c r="HD148" s="420"/>
      <c r="HE148" s="420"/>
      <c r="HF148" s="420"/>
      <c r="HG148" s="420"/>
      <c r="HH148" s="420"/>
      <c r="HI148" s="420"/>
      <c r="HJ148" s="420"/>
      <c r="HK148" s="420"/>
      <c r="HL148" s="420"/>
      <c r="HM148" s="420"/>
      <c r="HN148" s="420"/>
      <c r="HO148" s="420"/>
      <c r="HP148" s="420"/>
      <c r="HQ148" s="420"/>
      <c r="HR148" s="420"/>
      <c r="HS148" s="420"/>
      <c r="HT148" s="420"/>
      <c r="HU148" s="420"/>
      <c r="HV148" s="420"/>
      <c r="HW148" s="420"/>
      <c r="HX148" s="420"/>
      <c r="HY148" s="420"/>
      <c r="HZ148" s="420"/>
      <c r="IA148" s="420"/>
      <c r="IB148" s="420"/>
      <c r="IC148" s="420"/>
      <c r="ID148" s="420"/>
      <c r="IE148" s="420"/>
      <c r="IF148" s="420"/>
      <c r="IG148" s="420"/>
      <c r="IH148" s="420"/>
      <c r="II148" s="420"/>
      <c r="IJ148" s="420"/>
      <c r="IK148" s="420"/>
      <c r="IL148" s="420"/>
      <c r="IM148" s="420"/>
      <c r="IN148" s="420"/>
      <c r="IO148" s="420"/>
      <c r="IP148" s="420"/>
      <c r="IQ148" s="420"/>
      <c r="IR148" s="420"/>
      <c r="IS148" s="420"/>
      <c r="IT148" s="420"/>
      <c r="IU148" s="420"/>
      <c r="IV148" s="420"/>
      <c r="IW148" s="420"/>
      <c r="IX148" s="420"/>
      <c r="IY148" s="420"/>
      <c r="IZ148" s="420"/>
      <c r="JA148" s="420"/>
      <c r="JB148" s="420"/>
      <c r="JC148" s="420"/>
      <c r="JD148" s="420"/>
      <c r="JE148" s="420"/>
      <c r="JF148" s="420"/>
      <c r="JG148" s="420"/>
      <c r="JH148" s="420"/>
      <c r="JI148" s="420"/>
      <c r="JJ148" s="420"/>
      <c r="JK148" s="420"/>
      <c r="JL148" s="420"/>
      <c r="JM148" s="420"/>
      <c r="JN148" s="420"/>
      <c r="JO148" s="420"/>
      <c r="JP148" s="420"/>
      <c r="JQ148" s="420"/>
      <c r="JR148" s="420"/>
      <c r="JS148" s="420"/>
      <c r="JT148" s="420"/>
      <c r="JU148" s="420"/>
      <c r="JV148" s="420"/>
      <c r="JW148" s="420"/>
      <c r="JX148" s="420"/>
      <c r="JY148" s="420"/>
      <c r="JZ148" s="420"/>
      <c r="KA148" s="420"/>
    </row>
    <row r="149" spans="1:287" ht="30.75" customHeight="1">
      <c r="A149" s="6"/>
      <c r="B149" s="6"/>
      <c r="C149" s="6"/>
      <c r="D149" s="6"/>
      <c r="E149" s="6"/>
      <c r="F149" s="6"/>
      <c r="G149" s="6"/>
      <c r="H149" s="6"/>
      <c r="I149" s="6"/>
      <c r="K149" s="6"/>
      <c r="L149" s="6"/>
      <c r="M149" s="6"/>
      <c r="N149" s="6"/>
      <c r="O149" s="6"/>
      <c r="P149" s="420"/>
      <c r="Q149" s="420"/>
      <c r="R149" s="420"/>
      <c r="S149" s="420"/>
      <c r="T149" s="420"/>
      <c r="U149" s="420"/>
      <c r="V149" s="420"/>
      <c r="W149" s="420"/>
      <c r="X149" s="420"/>
      <c r="Y149" s="420"/>
      <c r="Z149" s="420"/>
      <c r="AA149" s="420"/>
      <c r="AB149" s="420"/>
      <c r="AC149" s="420"/>
      <c r="AD149" s="420"/>
      <c r="AE149" s="420"/>
      <c r="AF149" s="420"/>
      <c r="AG149" s="420"/>
      <c r="AH149" s="420"/>
      <c r="AI149" s="420"/>
      <c r="AJ149" s="420"/>
      <c r="AK149" s="420"/>
      <c r="AL149" s="420"/>
      <c r="AM149" s="420"/>
      <c r="AN149" s="420"/>
      <c r="AO149" s="420"/>
      <c r="AP149" s="420"/>
      <c r="AQ149" s="420"/>
      <c r="AR149" s="420"/>
      <c r="AS149" s="420"/>
      <c r="AT149" s="420"/>
      <c r="AU149" s="420"/>
      <c r="AV149" s="420"/>
      <c r="AW149" s="420"/>
      <c r="AX149" s="420"/>
      <c r="AY149" s="420"/>
      <c r="AZ149" s="420"/>
      <c r="BA149" s="420"/>
      <c r="BB149" s="420"/>
      <c r="BC149" s="420"/>
      <c r="BD149" s="420"/>
      <c r="BE149" s="420"/>
      <c r="BF149" s="420"/>
      <c r="BG149" s="420"/>
      <c r="BH149" s="420"/>
      <c r="BI149" s="420"/>
      <c r="BJ149" s="420"/>
      <c r="BK149" s="420"/>
      <c r="BL149" s="420"/>
      <c r="BM149" s="420"/>
      <c r="BN149" s="420"/>
      <c r="BO149" s="420"/>
      <c r="BP149" s="420"/>
      <c r="BQ149" s="420"/>
      <c r="BR149" s="420"/>
      <c r="BS149" s="420"/>
      <c r="BT149" s="420"/>
      <c r="BU149" s="420"/>
      <c r="BV149" s="420"/>
      <c r="BW149" s="420"/>
      <c r="BX149" s="420"/>
      <c r="BY149" s="420"/>
      <c r="BZ149" s="420"/>
      <c r="CA149" s="420"/>
      <c r="CB149" s="420"/>
      <c r="CC149" s="420"/>
      <c r="CD149" s="420"/>
      <c r="CE149" s="420"/>
      <c r="CF149" s="420"/>
      <c r="CG149" s="420"/>
      <c r="CH149" s="420"/>
      <c r="CI149" s="420"/>
      <c r="CJ149" s="420"/>
      <c r="CK149" s="420"/>
      <c r="CL149" s="420"/>
      <c r="CM149" s="420"/>
      <c r="CN149" s="420"/>
      <c r="CO149" s="420"/>
      <c r="CP149" s="420"/>
      <c r="CQ149" s="420"/>
      <c r="CR149" s="420"/>
      <c r="CS149" s="420"/>
      <c r="CT149" s="420"/>
      <c r="CU149" s="420"/>
      <c r="CV149" s="420"/>
      <c r="CW149" s="420"/>
      <c r="CX149" s="420"/>
      <c r="CY149" s="420"/>
      <c r="CZ149" s="420"/>
      <c r="DA149" s="420"/>
      <c r="DB149" s="420"/>
      <c r="DC149" s="420"/>
      <c r="DD149" s="420"/>
      <c r="DE149" s="420"/>
      <c r="DF149" s="420"/>
      <c r="DG149" s="420"/>
      <c r="DH149" s="420"/>
      <c r="DI149" s="420"/>
      <c r="DJ149" s="420"/>
      <c r="DK149" s="420"/>
      <c r="DL149" s="420"/>
      <c r="DM149" s="420"/>
      <c r="DN149" s="420"/>
      <c r="DO149" s="420"/>
      <c r="DP149" s="420"/>
      <c r="DQ149" s="420"/>
      <c r="DR149" s="420"/>
      <c r="DS149" s="420"/>
      <c r="DT149" s="420"/>
      <c r="DU149" s="420"/>
      <c r="DV149" s="420"/>
      <c r="DW149" s="420"/>
      <c r="DX149" s="420"/>
      <c r="DY149" s="420"/>
      <c r="DZ149" s="420"/>
      <c r="EA149" s="420"/>
      <c r="EB149" s="420"/>
      <c r="EC149" s="420"/>
      <c r="ED149" s="420"/>
      <c r="EE149" s="420"/>
      <c r="EF149" s="420"/>
      <c r="EG149" s="420"/>
      <c r="EH149" s="420"/>
      <c r="EI149" s="420"/>
      <c r="EJ149" s="420"/>
      <c r="EK149" s="420"/>
      <c r="EL149" s="420"/>
      <c r="EM149" s="420"/>
      <c r="EN149" s="420"/>
      <c r="EO149" s="420"/>
      <c r="EP149" s="420"/>
      <c r="EQ149" s="420"/>
      <c r="ER149" s="420"/>
      <c r="ES149" s="420"/>
      <c r="ET149" s="420"/>
      <c r="EU149" s="420"/>
      <c r="EV149" s="420"/>
      <c r="EW149" s="420"/>
      <c r="EX149" s="420"/>
      <c r="EY149" s="420"/>
      <c r="EZ149" s="420"/>
      <c r="FA149" s="420"/>
      <c r="FB149" s="420"/>
      <c r="FC149" s="420"/>
      <c r="FD149" s="420"/>
      <c r="FE149" s="420"/>
      <c r="FF149" s="420"/>
      <c r="FG149" s="420"/>
      <c r="FH149" s="420"/>
      <c r="FI149" s="420"/>
      <c r="FJ149" s="420"/>
      <c r="FK149" s="420"/>
      <c r="FL149" s="420"/>
      <c r="FM149" s="420"/>
      <c r="FN149" s="420"/>
      <c r="FO149" s="420"/>
      <c r="FP149" s="420"/>
      <c r="FQ149" s="420"/>
      <c r="FR149" s="420"/>
      <c r="FS149" s="420"/>
      <c r="FT149" s="420"/>
      <c r="FU149" s="420"/>
      <c r="FV149" s="420"/>
      <c r="FW149" s="420"/>
      <c r="FX149" s="420"/>
      <c r="FY149" s="420"/>
      <c r="FZ149" s="420"/>
      <c r="GA149" s="420"/>
      <c r="GB149" s="420"/>
      <c r="GC149" s="420"/>
      <c r="GD149" s="420"/>
      <c r="GE149" s="420"/>
      <c r="GF149" s="420"/>
      <c r="GG149" s="420"/>
      <c r="GH149" s="420"/>
      <c r="GI149" s="420"/>
      <c r="GJ149" s="420"/>
      <c r="GK149" s="420"/>
      <c r="GL149" s="420"/>
      <c r="GM149" s="420"/>
      <c r="GN149" s="420"/>
      <c r="GO149" s="420"/>
      <c r="GP149" s="420"/>
      <c r="GQ149" s="420"/>
      <c r="GR149" s="420"/>
      <c r="GS149" s="420"/>
      <c r="GT149" s="420"/>
      <c r="GU149" s="420"/>
      <c r="GV149" s="420"/>
      <c r="GW149" s="420"/>
      <c r="GX149" s="420"/>
      <c r="GY149" s="420"/>
      <c r="GZ149" s="420"/>
      <c r="HA149" s="420"/>
      <c r="HB149" s="420"/>
      <c r="HC149" s="420"/>
      <c r="HD149" s="420"/>
      <c r="HE149" s="420"/>
      <c r="HF149" s="420"/>
      <c r="HG149" s="420"/>
      <c r="HH149" s="420"/>
      <c r="HI149" s="420"/>
      <c r="HJ149" s="420"/>
      <c r="HK149" s="420"/>
      <c r="HL149" s="420"/>
      <c r="HM149" s="420"/>
      <c r="HN149" s="420"/>
      <c r="HO149" s="420"/>
      <c r="HP149" s="420"/>
      <c r="HQ149" s="420"/>
      <c r="HR149" s="420"/>
      <c r="HS149" s="420"/>
      <c r="HT149" s="420"/>
      <c r="HU149" s="420"/>
      <c r="HV149" s="420"/>
      <c r="HW149" s="420"/>
      <c r="HX149" s="420"/>
      <c r="HY149" s="420"/>
      <c r="HZ149" s="420"/>
      <c r="IA149" s="420"/>
      <c r="IB149" s="420"/>
      <c r="IC149" s="420"/>
      <c r="ID149" s="420"/>
      <c r="IE149" s="420"/>
      <c r="IF149" s="420"/>
      <c r="IG149" s="420"/>
      <c r="IH149" s="420"/>
      <c r="II149" s="420"/>
      <c r="IJ149" s="420"/>
      <c r="IK149" s="420"/>
      <c r="IL149" s="420"/>
      <c r="IM149" s="420"/>
      <c r="IN149" s="420"/>
      <c r="IO149" s="420"/>
      <c r="IP149" s="420"/>
      <c r="IQ149" s="420"/>
      <c r="IR149" s="420"/>
      <c r="IS149" s="420"/>
      <c r="IT149" s="420"/>
      <c r="IU149" s="420"/>
      <c r="IV149" s="420"/>
      <c r="IW149" s="420"/>
      <c r="IX149" s="420"/>
      <c r="IY149" s="420"/>
      <c r="IZ149" s="420"/>
      <c r="JA149" s="420"/>
      <c r="JB149" s="420"/>
      <c r="JC149" s="420"/>
      <c r="JD149" s="420"/>
      <c r="JE149" s="420"/>
      <c r="JF149" s="420"/>
      <c r="JG149" s="420"/>
      <c r="JH149" s="420"/>
      <c r="JI149" s="420"/>
      <c r="JJ149" s="420"/>
      <c r="JK149" s="420"/>
      <c r="JL149" s="420"/>
      <c r="JM149" s="420"/>
      <c r="JN149" s="420"/>
      <c r="JO149" s="420"/>
      <c r="JP149" s="420"/>
      <c r="JQ149" s="420"/>
      <c r="JR149" s="420"/>
      <c r="JS149" s="420"/>
      <c r="JT149" s="420"/>
      <c r="JU149" s="420"/>
      <c r="JV149" s="420"/>
      <c r="JW149" s="420"/>
      <c r="JX149" s="420"/>
      <c r="JY149" s="420"/>
      <c r="JZ149" s="420"/>
      <c r="KA149" s="420"/>
    </row>
    <row r="150" spans="1:287" ht="50" customHeight="1">
      <c r="A150" s="6"/>
      <c r="B150" s="6"/>
      <c r="C150" s="481" t="s">
        <v>14</v>
      </c>
      <c r="D150" s="482"/>
      <c r="E150" s="482"/>
      <c r="F150" s="482"/>
      <c r="G150" s="482"/>
      <c r="H150" s="482"/>
      <c r="I150" s="483"/>
      <c r="K150" s="6"/>
      <c r="L150" s="6"/>
      <c r="M150" s="6"/>
      <c r="N150" s="6"/>
      <c r="O150" s="6"/>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420"/>
      <c r="AM150" s="420"/>
      <c r="AN150" s="420"/>
      <c r="AO150" s="420"/>
      <c r="AP150" s="420"/>
      <c r="AQ150" s="420"/>
      <c r="AR150" s="420"/>
      <c r="AS150" s="420"/>
      <c r="AT150" s="420"/>
      <c r="AU150" s="420"/>
      <c r="AV150" s="420"/>
      <c r="AW150" s="420"/>
      <c r="AX150" s="420"/>
      <c r="AY150" s="420"/>
      <c r="AZ150" s="420"/>
      <c r="BA150" s="420"/>
      <c r="BB150" s="420"/>
      <c r="BC150" s="420"/>
      <c r="BD150" s="420"/>
      <c r="BE150" s="420"/>
      <c r="BF150" s="420"/>
      <c r="BG150" s="420"/>
      <c r="BH150" s="420"/>
      <c r="BI150" s="420"/>
      <c r="BJ150" s="420"/>
      <c r="BK150" s="420"/>
      <c r="BL150" s="420"/>
      <c r="BM150" s="420"/>
      <c r="BN150" s="420"/>
      <c r="BO150" s="420"/>
      <c r="BP150" s="420"/>
      <c r="BQ150" s="420"/>
      <c r="BR150" s="420"/>
      <c r="BS150" s="420"/>
      <c r="BT150" s="420"/>
      <c r="BU150" s="420"/>
      <c r="BV150" s="420"/>
      <c r="BW150" s="420"/>
      <c r="BX150" s="420"/>
      <c r="BY150" s="420"/>
      <c r="BZ150" s="420"/>
      <c r="CA150" s="420"/>
      <c r="CB150" s="420"/>
      <c r="CC150" s="420"/>
      <c r="CD150" s="420"/>
      <c r="CE150" s="420"/>
      <c r="CF150" s="420"/>
      <c r="CG150" s="420"/>
      <c r="CH150" s="420"/>
      <c r="CI150" s="420"/>
      <c r="CJ150" s="420"/>
      <c r="CK150" s="420"/>
      <c r="CL150" s="420"/>
      <c r="CM150" s="420"/>
      <c r="CN150" s="420"/>
      <c r="CO150" s="420"/>
      <c r="CP150" s="420"/>
      <c r="CQ150" s="420"/>
      <c r="CR150" s="420"/>
      <c r="CS150" s="420"/>
      <c r="CT150" s="420"/>
      <c r="CU150" s="420"/>
      <c r="CV150" s="420"/>
      <c r="CW150" s="420"/>
      <c r="CX150" s="420"/>
      <c r="CY150" s="420"/>
      <c r="CZ150" s="420"/>
      <c r="DA150" s="420"/>
      <c r="DB150" s="420"/>
      <c r="DC150" s="420"/>
      <c r="DD150" s="420"/>
      <c r="DE150" s="420"/>
      <c r="DF150" s="420"/>
      <c r="DG150" s="420"/>
      <c r="DH150" s="420"/>
      <c r="DI150" s="420"/>
      <c r="DJ150" s="420"/>
      <c r="DK150" s="420"/>
      <c r="DL150" s="420"/>
      <c r="DM150" s="420"/>
      <c r="DN150" s="420"/>
      <c r="DO150" s="420"/>
      <c r="DP150" s="420"/>
      <c r="DQ150" s="420"/>
      <c r="DR150" s="420"/>
      <c r="DS150" s="420"/>
      <c r="DT150" s="420"/>
      <c r="DU150" s="420"/>
      <c r="DV150" s="420"/>
      <c r="DW150" s="420"/>
      <c r="DX150" s="420"/>
      <c r="DY150" s="420"/>
      <c r="DZ150" s="420"/>
      <c r="EA150" s="420"/>
      <c r="EB150" s="420"/>
      <c r="EC150" s="420"/>
      <c r="ED150" s="420"/>
      <c r="EE150" s="420"/>
      <c r="EF150" s="420"/>
      <c r="EG150" s="420"/>
      <c r="EH150" s="420"/>
      <c r="EI150" s="420"/>
      <c r="EJ150" s="420"/>
      <c r="EK150" s="420"/>
      <c r="EL150" s="420"/>
      <c r="EM150" s="420"/>
      <c r="EN150" s="420"/>
      <c r="EO150" s="420"/>
      <c r="EP150" s="420"/>
      <c r="EQ150" s="420"/>
      <c r="ER150" s="420"/>
      <c r="ES150" s="420"/>
      <c r="ET150" s="420"/>
      <c r="EU150" s="420"/>
      <c r="EV150" s="420"/>
      <c r="EW150" s="420"/>
      <c r="EX150" s="420"/>
      <c r="EY150" s="420"/>
      <c r="EZ150" s="420"/>
      <c r="FA150" s="420"/>
      <c r="FB150" s="420"/>
      <c r="FC150" s="420"/>
      <c r="FD150" s="420"/>
      <c r="FE150" s="420"/>
      <c r="FF150" s="420"/>
      <c r="FG150" s="420"/>
      <c r="FH150" s="420"/>
      <c r="FI150" s="420"/>
      <c r="FJ150" s="420"/>
      <c r="FK150" s="420"/>
      <c r="FL150" s="420"/>
      <c r="FM150" s="420"/>
      <c r="FN150" s="420"/>
      <c r="FO150" s="420"/>
      <c r="FP150" s="420"/>
      <c r="FQ150" s="420"/>
      <c r="FR150" s="420"/>
      <c r="FS150" s="420"/>
      <c r="FT150" s="420"/>
      <c r="FU150" s="420"/>
      <c r="FV150" s="420"/>
      <c r="FW150" s="420"/>
      <c r="FX150" s="420"/>
      <c r="FY150" s="420"/>
      <c r="FZ150" s="420"/>
      <c r="GA150" s="420"/>
      <c r="GB150" s="420"/>
      <c r="GC150" s="420"/>
      <c r="GD150" s="420"/>
      <c r="GE150" s="420"/>
      <c r="GF150" s="420"/>
      <c r="GG150" s="420"/>
      <c r="GH150" s="420"/>
      <c r="GI150" s="420"/>
      <c r="GJ150" s="420"/>
      <c r="GK150" s="420"/>
      <c r="GL150" s="420"/>
      <c r="GM150" s="420"/>
      <c r="GN150" s="420"/>
      <c r="GO150" s="420"/>
      <c r="GP150" s="420"/>
      <c r="GQ150" s="420"/>
      <c r="GR150" s="420"/>
      <c r="GS150" s="420"/>
      <c r="GT150" s="420"/>
      <c r="GU150" s="420"/>
      <c r="GV150" s="420"/>
      <c r="GW150" s="420"/>
      <c r="GX150" s="420"/>
      <c r="GY150" s="420"/>
      <c r="GZ150" s="420"/>
      <c r="HA150" s="420"/>
      <c r="HB150" s="420"/>
      <c r="HC150" s="420"/>
      <c r="HD150" s="420"/>
      <c r="HE150" s="420"/>
      <c r="HF150" s="420"/>
      <c r="HG150" s="420"/>
      <c r="HH150" s="420"/>
      <c r="HI150" s="420"/>
      <c r="HJ150" s="420"/>
      <c r="HK150" s="420"/>
      <c r="HL150" s="420"/>
      <c r="HM150" s="420"/>
      <c r="HN150" s="420"/>
      <c r="HO150" s="420"/>
      <c r="HP150" s="420"/>
      <c r="HQ150" s="420"/>
      <c r="HR150" s="420"/>
      <c r="HS150" s="420"/>
      <c r="HT150" s="420"/>
      <c r="HU150" s="420"/>
      <c r="HV150" s="420"/>
      <c r="HW150" s="420"/>
      <c r="HX150" s="420"/>
      <c r="HY150" s="420"/>
      <c r="HZ150" s="420"/>
      <c r="IA150" s="420"/>
      <c r="IB150" s="420"/>
      <c r="IC150" s="420"/>
      <c r="ID150" s="420"/>
      <c r="IE150" s="420"/>
      <c r="IF150" s="420"/>
      <c r="IG150" s="420"/>
      <c r="IH150" s="420"/>
      <c r="II150" s="420"/>
      <c r="IJ150" s="420"/>
      <c r="IK150" s="420"/>
      <c r="IL150" s="420"/>
      <c r="IM150" s="420"/>
      <c r="IN150" s="420"/>
      <c r="IO150" s="420"/>
      <c r="IP150" s="420"/>
      <c r="IQ150" s="420"/>
      <c r="IR150" s="420"/>
      <c r="IS150" s="420"/>
      <c r="IT150" s="420"/>
      <c r="IU150" s="420"/>
      <c r="IV150" s="420"/>
      <c r="IW150" s="420"/>
      <c r="IX150" s="420"/>
      <c r="IY150" s="420"/>
      <c r="IZ150" s="420"/>
      <c r="JA150" s="420"/>
      <c r="JB150" s="420"/>
      <c r="JC150" s="420"/>
      <c r="JD150" s="420"/>
      <c r="JE150" s="420"/>
      <c r="JF150" s="420"/>
      <c r="JG150" s="420"/>
      <c r="JH150" s="420"/>
      <c r="JI150" s="420"/>
      <c r="JJ150" s="420"/>
      <c r="JK150" s="420"/>
      <c r="JL150" s="420"/>
      <c r="JM150" s="420"/>
      <c r="JN150" s="420"/>
      <c r="JO150" s="420"/>
      <c r="JP150" s="420"/>
      <c r="JQ150" s="420"/>
      <c r="JR150" s="420"/>
      <c r="JS150" s="420"/>
      <c r="JT150" s="420"/>
      <c r="JU150" s="420"/>
      <c r="JV150" s="420"/>
      <c r="JW150" s="420"/>
      <c r="JX150" s="420"/>
      <c r="JY150" s="420"/>
      <c r="JZ150" s="420"/>
      <c r="KA150" s="420"/>
    </row>
    <row r="151" spans="1:287" ht="30.75" customHeight="1">
      <c r="A151" s="6"/>
      <c r="B151" s="6"/>
      <c r="C151" s="380" t="s">
        <v>68</v>
      </c>
      <c r="D151" s="43" t="s">
        <v>52</v>
      </c>
      <c r="E151" s="43" t="s">
        <v>69</v>
      </c>
      <c r="F151" s="43" t="s">
        <v>71</v>
      </c>
      <c r="G151" s="43" t="s">
        <v>73</v>
      </c>
      <c r="H151" s="43" t="s">
        <v>73</v>
      </c>
      <c r="I151" s="43" t="s">
        <v>76</v>
      </c>
      <c r="K151" s="6"/>
      <c r="L151" s="6"/>
      <c r="M151" s="6"/>
      <c r="N151" s="6"/>
      <c r="O151" s="6"/>
      <c r="P151" s="420"/>
      <c r="Q151" s="420"/>
      <c r="R151" s="420"/>
      <c r="S151" s="420"/>
      <c r="T151" s="420"/>
      <c r="U151" s="420"/>
      <c r="V151" s="420"/>
      <c r="W151" s="420"/>
      <c r="X151" s="420"/>
      <c r="Y151" s="420"/>
      <c r="Z151" s="420"/>
      <c r="AA151" s="420"/>
      <c r="AB151" s="420"/>
      <c r="AC151" s="420"/>
      <c r="AD151" s="420"/>
      <c r="AE151" s="420"/>
      <c r="AF151" s="420"/>
      <c r="AG151" s="420"/>
      <c r="AH151" s="420"/>
      <c r="AI151" s="420"/>
      <c r="AJ151" s="420"/>
      <c r="AK151" s="420"/>
      <c r="AL151" s="420"/>
      <c r="AM151" s="420"/>
      <c r="AN151" s="420"/>
      <c r="AO151" s="420"/>
      <c r="AP151" s="420"/>
      <c r="AQ151" s="420"/>
      <c r="AR151" s="420"/>
      <c r="AS151" s="420"/>
      <c r="AT151" s="420"/>
      <c r="AU151" s="420"/>
      <c r="AV151" s="420"/>
      <c r="AW151" s="420"/>
      <c r="AX151" s="420"/>
      <c r="AY151" s="420"/>
      <c r="AZ151" s="420"/>
      <c r="BA151" s="420"/>
      <c r="BB151" s="420"/>
      <c r="BC151" s="420"/>
      <c r="BD151" s="420"/>
      <c r="BE151" s="420"/>
      <c r="BF151" s="420"/>
      <c r="BG151" s="420"/>
      <c r="BH151" s="420"/>
      <c r="BI151" s="420"/>
      <c r="BJ151" s="420"/>
      <c r="BK151" s="420"/>
      <c r="BL151" s="420"/>
      <c r="BM151" s="420"/>
      <c r="BN151" s="420"/>
      <c r="BO151" s="420"/>
      <c r="BP151" s="420"/>
      <c r="BQ151" s="420"/>
      <c r="BR151" s="420"/>
      <c r="BS151" s="420"/>
      <c r="BT151" s="420"/>
      <c r="BU151" s="420"/>
      <c r="BV151" s="420"/>
      <c r="BW151" s="420"/>
      <c r="BX151" s="420"/>
      <c r="BY151" s="420"/>
      <c r="BZ151" s="420"/>
      <c r="CA151" s="420"/>
      <c r="CB151" s="420"/>
      <c r="CC151" s="420"/>
      <c r="CD151" s="420"/>
      <c r="CE151" s="420"/>
      <c r="CF151" s="420"/>
      <c r="CG151" s="420"/>
      <c r="CH151" s="420"/>
      <c r="CI151" s="420"/>
      <c r="CJ151" s="420"/>
      <c r="CK151" s="420"/>
      <c r="CL151" s="420"/>
      <c r="CM151" s="420"/>
      <c r="CN151" s="420"/>
      <c r="CO151" s="420"/>
      <c r="CP151" s="420"/>
      <c r="CQ151" s="420"/>
      <c r="CR151" s="420"/>
      <c r="CS151" s="420"/>
      <c r="CT151" s="420"/>
      <c r="CU151" s="420"/>
      <c r="CV151" s="420"/>
      <c r="CW151" s="420"/>
      <c r="CX151" s="420"/>
      <c r="CY151" s="420"/>
      <c r="CZ151" s="420"/>
      <c r="DA151" s="420"/>
      <c r="DB151" s="420"/>
      <c r="DC151" s="420"/>
      <c r="DD151" s="420"/>
      <c r="DE151" s="420"/>
      <c r="DF151" s="420"/>
      <c r="DG151" s="420"/>
      <c r="DH151" s="420"/>
      <c r="DI151" s="420"/>
      <c r="DJ151" s="420"/>
      <c r="DK151" s="420"/>
      <c r="DL151" s="420"/>
      <c r="DM151" s="420"/>
      <c r="DN151" s="420"/>
      <c r="DO151" s="420"/>
      <c r="DP151" s="420"/>
      <c r="DQ151" s="420"/>
      <c r="DR151" s="420"/>
      <c r="DS151" s="420"/>
      <c r="DT151" s="420"/>
      <c r="DU151" s="420"/>
      <c r="DV151" s="420"/>
      <c r="DW151" s="420"/>
      <c r="DX151" s="420"/>
      <c r="DY151" s="420"/>
      <c r="DZ151" s="420"/>
      <c r="EA151" s="420"/>
      <c r="EB151" s="420"/>
      <c r="EC151" s="420"/>
      <c r="ED151" s="420"/>
      <c r="EE151" s="420"/>
      <c r="EF151" s="420"/>
      <c r="EG151" s="420"/>
      <c r="EH151" s="420"/>
      <c r="EI151" s="420"/>
      <c r="EJ151" s="420"/>
      <c r="EK151" s="420"/>
      <c r="EL151" s="420"/>
      <c r="EM151" s="420"/>
      <c r="EN151" s="420"/>
      <c r="EO151" s="420"/>
      <c r="EP151" s="420"/>
      <c r="EQ151" s="420"/>
      <c r="ER151" s="420"/>
      <c r="ES151" s="420"/>
      <c r="ET151" s="420"/>
      <c r="EU151" s="420"/>
      <c r="EV151" s="420"/>
      <c r="EW151" s="420"/>
      <c r="EX151" s="420"/>
      <c r="EY151" s="420"/>
      <c r="EZ151" s="420"/>
      <c r="FA151" s="420"/>
      <c r="FB151" s="420"/>
      <c r="FC151" s="420"/>
      <c r="FD151" s="420"/>
      <c r="FE151" s="420"/>
      <c r="FF151" s="420"/>
      <c r="FG151" s="420"/>
      <c r="FH151" s="420"/>
      <c r="FI151" s="420"/>
      <c r="FJ151" s="420"/>
      <c r="FK151" s="420"/>
      <c r="FL151" s="420"/>
      <c r="FM151" s="420"/>
      <c r="FN151" s="420"/>
      <c r="FO151" s="420"/>
      <c r="FP151" s="420"/>
      <c r="FQ151" s="420"/>
      <c r="FR151" s="420"/>
      <c r="FS151" s="420"/>
      <c r="FT151" s="420"/>
      <c r="FU151" s="420"/>
      <c r="FV151" s="420"/>
      <c r="FW151" s="420"/>
      <c r="FX151" s="420"/>
      <c r="FY151" s="420"/>
      <c r="FZ151" s="420"/>
      <c r="GA151" s="420"/>
      <c r="GB151" s="420"/>
      <c r="GC151" s="420"/>
      <c r="GD151" s="420"/>
      <c r="GE151" s="420"/>
      <c r="GF151" s="420"/>
      <c r="GG151" s="420"/>
      <c r="GH151" s="420"/>
      <c r="GI151" s="420"/>
      <c r="GJ151" s="420"/>
      <c r="GK151" s="420"/>
      <c r="GL151" s="420"/>
      <c r="GM151" s="420"/>
      <c r="GN151" s="420"/>
      <c r="GO151" s="420"/>
      <c r="GP151" s="420"/>
      <c r="GQ151" s="420"/>
      <c r="GR151" s="420"/>
      <c r="GS151" s="420"/>
      <c r="GT151" s="420"/>
      <c r="GU151" s="420"/>
      <c r="GV151" s="420"/>
      <c r="GW151" s="420"/>
      <c r="GX151" s="420"/>
      <c r="GY151" s="420"/>
      <c r="GZ151" s="420"/>
      <c r="HA151" s="420"/>
      <c r="HB151" s="420"/>
      <c r="HC151" s="420"/>
      <c r="HD151" s="420"/>
      <c r="HE151" s="420"/>
      <c r="HF151" s="420"/>
      <c r="HG151" s="420"/>
      <c r="HH151" s="420"/>
      <c r="HI151" s="420"/>
      <c r="HJ151" s="420"/>
      <c r="HK151" s="420"/>
      <c r="HL151" s="420"/>
      <c r="HM151" s="420"/>
      <c r="HN151" s="420"/>
      <c r="HO151" s="420"/>
      <c r="HP151" s="420"/>
      <c r="HQ151" s="420"/>
      <c r="HR151" s="420"/>
      <c r="HS151" s="420"/>
      <c r="HT151" s="420"/>
      <c r="HU151" s="420"/>
      <c r="HV151" s="420"/>
      <c r="HW151" s="420"/>
      <c r="HX151" s="420"/>
      <c r="HY151" s="420"/>
      <c r="HZ151" s="420"/>
      <c r="IA151" s="420"/>
      <c r="IB151" s="420"/>
      <c r="IC151" s="420"/>
      <c r="ID151" s="420"/>
      <c r="IE151" s="420"/>
      <c r="IF151" s="420"/>
      <c r="IG151" s="420"/>
      <c r="IH151" s="420"/>
      <c r="II151" s="420"/>
      <c r="IJ151" s="420"/>
      <c r="IK151" s="420"/>
      <c r="IL151" s="420"/>
      <c r="IM151" s="420"/>
      <c r="IN151" s="420"/>
      <c r="IO151" s="420"/>
      <c r="IP151" s="420"/>
      <c r="IQ151" s="420"/>
      <c r="IR151" s="420"/>
      <c r="IS151" s="420"/>
      <c r="IT151" s="420"/>
      <c r="IU151" s="420"/>
      <c r="IV151" s="420"/>
      <c r="IW151" s="420"/>
      <c r="IX151" s="420"/>
      <c r="IY151" s="420"/>
      <c r="IZ151" s="420"/>
      <c r="JA151" s="420"/>
      <c r="JB151" s="420"/>
      <c r="JC151" s="420"/>
      <c r="JD151" s="420"/>
      <c r="JE151" s="420"/>
      <c r="JF151" s="420"/>
      <c r="JG151" s="420"/>
      <c r="JH151" s="420"/>
      <c r="JI151" s="420"/>
      <c r="JJ151" s="420"/>
      <c r="JK151" s="420"/>
      <c r="JL151" s="420"/>
      <c r="JM151" s="420"/>
      <c r="JN151" s="420"/>
      <c r="JO151" s="420"/>
      <c r="JP151" s="420"/>
      <c r="JQ151" s="420"/>
      <c r="JR151" s="420"/>
      <c r="JS151" s="420"/>
      <c r="JT151" s="420"/>
      <c r="JU151" s="420"/>
      <c r="JV151" s="420"/>
      <c r="JW151" s="420"/>
      <c r="JX151" s="420"/>
      <c r="JY151" s="420"/>
      <c r="JZ151" s="420"/>
      <c r="KA151" s="420"/>
    </row>
    <row r="152" spans="1:287" ht="30.75" customHeight="1">
      <c r="A152" s="6"/>
      <c r="B152" s="6"/>
      <c r="C152" s="259"/>
      <c r="D152" s="95"/>
      <c r="E152" s="95" t="s">
        <v>70</v>
      </c>
      <c r="F152" s="86" t="s">
        <v>72</v>
      </c>
      <c r="G152" s="95" t="s">
        <v>74</v>
      </c>
      <c r="H152" s="86" t="s">
        <v>75</v>
      </c>
      <c r="I152" s="86" t="s">
        <v>77</v>
      </c>
      <c r="K152" s="6"/>
      <c r="L152" s="6"/>
      <c r="M152" s="6"/>
      <c r="N152" s="6"/>
      <c r="O152" s="6"/>
      <c r="P152" s="420"/>
      <c r="Q152" s="420"/>
      <c r="R152" s="420"/>
      <c r="S152" s="420"/>
      <c r="T152" s="420"/>
      <c r="U152" s="420"/>
      <c r="V152" s="420"/>
      <c r="W152" s="420"/>
      <c r="X152" s="420"/>
      <c r="Y152" s="420"/>
      <c r="Z152" s="420"/>
      <c r="AA152" s="420"/>
      <c r="AB152" s="420"/>
      <c r="AC152" s="420"/>
      <c r="AD152" s="420"/>
      <c r="AE152" s="420"/>
      <c r="AF152" s="420"/>
      <c r="AG152" s="420"/>
      <c r="AH152" s="420"/>
      <c r="AI152" s="420"/>
      <c r="AJ152" s="420"/>
      <c r="AK152" s="420"/>
      <c r="AL152" s="420"/>
      <c r="AM152" s="420"/>
      <c r="AN152" s="420"/>
      <c r="AO152" s="420"/>
      <c r="AP152" s="420"/>
      <c r="AQ152" s="420"/>
      <c r="AR152" s="420"/>
      <c r="AS152" s="420"/>
      <c r="AT152" s="420"/>
      <c r="AU152" s="420"/>
      <c r="AV152" s="420"/>
      <c r="AW152" s="420"/>
      <c r="AX152" s="420"/>
      <c r="AY152" s="420"/>
      <c r="AZ152" s="420"/>
      <c r="BA152" s="420"/>
      <c r="BB152" s="420"/>
      <c r="BC152" s="420"/>
      <c r="BD152" s="420"/>
      <c r="BE152" s="420"/>
      <c r="BF152" s="420"/>
      <c r="BG152" s="420"/>
      <c r="BH152" s="420"/>
      <c r="BI152" s="420"/>
      <c r="BJ152" s="420"/>
      <c r="BK152" s="420"/>
      <c r="BL152" s="420"/>
      <c r="BM152" s="420"/>
      <c r="BN152" s="420"/>
      <c r="BO152" s="420"/>
      <c r="BP152" s="420"/>
      <c r="BQ152" s="420"/>
      <c r="BR152" s="420"/>
      <c r="BS152" s="420"/>
      <c r="BT152" s="420"/>
      <c r="BU152" s="420"/>
      <c r="BV152" s="420"/>
      <c r="BW152" s="420"/>
      <c r="BX152" s="420"/>
      <c r="BY152" s="420"/>
      <c r="BZ152" s="420"/>
      <c r="CA152" s="420"/>
      <c r="CB152" s="420"/>
      <c r="CC152" s="420"/>
      <c r="CD152" s="420"/>
      <c r="CE152" s="420"/>
      <c r="CF152" s="420"/>
      <c r="CG152" s="420"/>
      <c r="CH152" s="420"/>
      <c r="CI152" s="420"/>
      <c r="CJ152" s="420"/>
      <c r="CK152" s="420"/>
      <c r="CL152" s="420"/>
      <c r="CM152" s="420"/>
      <c r="CN152" s="420"/>
      <c r="CO152" s="420"/>
      <c r="CP152" s="420"/>
      <c r="CQ152" s="420"/>
      <c r="CR152" s="420"/>
      <c r="CS152" s="420"/>
      <c r="CT152" s="420"/>
      <c r="CU152" s="420"/>
      <c r="CV152" s="420"/>
      <c r="CW152" s="420"/>
      <c r="CX152" s="420"/>
      <c r="CY152" s="420"/>
      <c r="CZ152" s="420"/>
      <c r="DA152" s="420"/>
      <c r="DB152" s="420"/>
      <c r="DC152" s="420"/>
      <c r="DD152" s="420"/>
      <c r="DE152" s="420"/>
      <c r="DF152" s="420"/>
      <c r="DG152" s="420"/>
      <c r="DH152" s="420"/>
      <c r="DI152" s="420"/>
      <c r="DJ152" s="420"/>
      <c r="DK152" s="420"/>
      <c r="DL152" s="420"/>
      <c r="DM152" s="420"/>
      <c r="DN152" s="420"/>
      <c r="DO152" s="420"/>
      <c r="DP152" s="420"/>
      <c r="DQ152" s="420"/>
      <c r="DR152" s="420"/>
      <c r="DS152" s="420"/>
      <c r="DT152" s="420"/>
      <c r="DU152" s="420"/>
      <c r="DV152" s="420"/>
      <c r="DW152" s="420"/>
      <c r="DX152" s="420"/>
      <c r="DY152" s="420"/>
      <c r="DZ152" s="420"/>
      <c r="EA152" s="420"/>
      <c r="EB152" s="420"/>
      <c r="EC152" s="420"/>
      <c r="ED152" s="420"/>
      <c r="EE152" s="420"/>
      <c r="EF152" s="420"/>
      <c r="EG152" s="420"/>
      <c r="EH152" s="420"/>
      <c r="EI152" s="420"/>
      <c r="EJ152" s="420"/>
      <c r="EK152" s="420"/>
      <c r="EL152" s="420"/>
      <c r="EM152" s="420"/>
      <c r="EN152" s="420"/>
      <c r="EO152" s="420"/>
      <c r="EP152" s="420"/>
      <c r="EQ152" s="420"/>
      <c r="ER152" s="420"/>
      <c r="ES152" s="420"/>
      <c r="ET152" s="420"/>
      <c r="EU152" s="420"/>
      <c r="EV152" s="420"/>
      <c r="EW152" s="420"/>
      <c r="EX152" s="420"/>
      <c r="EY152" s="420"/>
      <c r="EZ152" s="420"/>
      <c r="FA152" s="420"/>
      <c r="FB152" s="420"/>
      <c r="FC152" s="420"/>
      <c r="FD152" s="420"/>
      <c r="FE152" s="420"/>
      <c r="FF152" s="420"/>
      <c r="FG152" s="420"/>
      <c r="FH152" s="420"/>
      <c r="FI152" s="420"/>
      <c r="FJ152" s="420"/>
      <c r="FK152" s="420"/>
      <c r="FL152" s="420"/>
      <c r="FM152" s="420"/>
      <c r="FN152" s="420"/>
      <c r="FO152" s="420"/>
      <c r="FP152" s="420"/>
      <c r="FQ152" s="420"/>
      <c r="FR152" s="420"/>
      <c r="FS152" s="420"/>
      <c r="FT152" s="420"/>
      <c r="FU152" s="420"/>
      <c r="FV152" s="420"/>
      <c r="FW152" s="420"/>
      <c r="FX152" s="420"/>
      <c r="FY152" s="420"/>
      <c r="FZ152" s="420"/>
      <c r="GA152" s="420"/>
      <c r="GB152" s="420"/>
      <c r="GC152" s="420"/>
      <c r="GD152" s="420"/>
      <c r="GE152" s="420"/>
      <c r="GF152" s="420"/>
      <c r="GG152" s="420"/>
      <c r="GH152" s="420"/>
      <c r="GI152" s="420"/>
      <c r="GJ152" s="420"/>
      <c r="GK152" s="420"/>
      <c r="GL152" s="420"/>
      <c r="GM152" s="420"/>
      <c r="GN152" s="420"/>
      <c r="GO152" s="420"/>
      <c r="GP152" s="420"/>
      <c r="GQ152" s="420"/>
      <c r="GR152" s="420"/>
      <c r="GS152" s="420"/>
      <c r="GT152" s="420"/>
      <c r="GU152" s="420"/>
      <c r="GV152" s="420"/>
      <c r="GW152" s="420"/>
      <c r="GX152" s="420"/>
      <c r="GY152" s="420"/>
      <c r="GZ152" s="420"/>
      <c r="HA152" s="420"/>
      <c r="HB152" s="420"/>
      <c r="HC152" s="420"/>
      <c r="HD152" s="420"/>
      <c r="HE152" s="420"/>
      <c r="HF152" s="420"/>
      <c r="HG152" s="420"/>
      <c r="HH152" s="420"/>
      <c r="HI152" s="420"/>
      <c r="HJ152" s="420"/>
      <c r="HK152" s="420"/>
      <c r="HL152" s="420"/>
      <c r="HM152" s="420"/>
      <c r="HN152" s="420"/>
      <c r="HO152" s="420"/>
      <c r="HP152" s="420"/>
      <c r="HQ152" s="420"/>
      <c r="HR152" s="420"/>
      <c r="HS152" s="420"/>
      <c r="HT152" s="420"/>
      <c r="HU152" s="420"/>
      <c r="HV152" s="420"/>
      <c r="HW152" s="420"/>
      <c r="HX152" s="420"/>
      <c r="HY152" s="420"/>
      <c r="HZ152" s="420"/>
      <c r="IA152" s="420"/>
      <c r="IB152" s="420"/>
      <c r="IC152" s="420"/>
      <c r="ID152" s="420"/>
      <c r="IE152" s="420"/>
      <c r="IF152" s="420"/>
      <c r="IG152" s="420"/>
      <c r="IH152" s="420"/>
      <c r="II152" s="420"/>
      <c r="IJ152" s="420"/>
      <c r="IK152" s="420"/>
      <c r="IL152" s="420"/>
      <c r="IM152" s="420"/>
      <c r="IN152" s="420"/>
      <c r="IO152" s="420"/>
      <c r="IP152" s="420"/>
      <c r="IQ152" s="420"/>
      <c r="IR152" s="420"/>
      <c r="IS152" s="420"/>
      <c r="IT152" s="420"/>
      <c r="IU152" s="420"/>
      <c r="IV152" s="420"/>
      <c r="IW152" s="420"/>
      <c r="IX152" s="420"/>
      <c r="IY152" s="420"/>
      <c r="IZ152" s="420"/>
      <c r="JA152" s="420"/>
      <c r="JB152" s="420"/>
      <c r="JC152" s="420"/>
      <c r="JD152" s="420"/>
      <c r="JE152" s="420"/>
      <c r="JF152" s="420"/>
      <c r="JG152" s="420"/>
      <c r="JH152" s="420"/>
      <c r="JI152" s="420"/>
      <c r="JJ152" s="420"/>
      <c r="JK152" s="420"/>
      <c r="JL152" s="420"/>
      <c r="JM152" s="420"/>
      <c r="JN152" s="420"/>
      <c r="JO152" s="420"/>
      <c r="JP152" s="420"/>
      <c r="JQ152" s="420"/>
      <c r="JR152" s="420"/>
      <c r="JS152" s="420"/>
      <c r="JT152" s="420"/>
      <c r="JU152" s="420"/>
      <c r="JV152" s="420"/>
      <c r="JW152" s="420"/>
      <c r="JX152" s="420"/>
      <c r="JY152" s="420"/>
      <c r="JZ152" s="420"/>
      <c r="KA152" s="420"/>
    </row>
    <row r="153" spans="1:287" ht="30.75" customHeight="1">
      <c r="A153" s="6"/>
      <c r="B153" s="6"/>
      <c r="C153" s="240">
        <v>1</v>
      </c>
      <c r="D153" s="177" t="s">
        <v>78</v>
      </c>
      <c r="E153" s="177">
        <v>28</v>
      </c>
      <c r="F153" s="176">
        <v>4.766</v>
      </c>
      <c r="G153" s="177"/>
      <c r="H153" s="176"/>
      <c r="I153" s="176">
        <v>10.26</v>
      </c>
      <c r="K153" s="6"/>
      <c r="L153" s="6"/>
      <c r="M153" s="6"/>
      <c r="N153" s="6"/>
      <c r="O153" s="6"/>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0"/>
      <c r="AQ153" s="420"/>
      <c r="AR153" s="420"/>
      <c r="AS153" s="420"/>
      <c r="AT153" s="420"/>
      <c r="AU153" s="420"/>
      <c r="AV153" s="420"/>
      <c r="AW153" s="420"/>
      <c r="AX153" s="420"/>
      <c r="AY153" s="420"/>
      <c r="AZ153" s="420"/>
      <c r="BA153" s="420"/>
      <c r="BB153" s="420"/>
      <c r="BC153" s="420"/>
      <c r="BD153" s="420"/>
      <c r="BE153" s="420"/>
      <c r="BF153" s="420"/>
      <c r="BG153" s="420"/>
      <c r="BH153" s="420"/>
      <c r="BI153" s="420"/>
      <c r="BJ153" s="420"/>
      <c r="BK153" s="420"/>
      <c r="BL153" s="420"/>
      <c r="BM153" s="420"/>
      <c r="BN153" s="420"/>
      <c r="BO153" s="420"/>
      <c r="BP153" s="420"/>
      <c r="BQ153" s="420"/>
      <c r="BR153" s="420"/>
      <c r="BS153" s="420"/>
      <c r="BT153" s="420"/>
      <c r="BU153" s="420"/>
      <c r="BV153" s="420"/>
      <c r="BW153" s="420"/>
      <c r="BX153" s="420"/>
      <c r="BY153" s="420"/>
      <c r="BZ153" s="420"/>
      <c r="CA153" s="420"/>
      <c r="CB153" s="420"/>
      <c r="CC153" s="420"/>
      <c r="CD153" s="420"/>
      <c r="CE153" s="420"/>
      <c r="CF153" s="420"/>
      <c r="CG153" s="420"/>
      <c r="CH153" s="420"/>
      <c r="CI153" s="420"/>
      <c r="CJ153" s="420"/>
      <c r="CK153" s="420"/>
      <c r="CL153" s="420"/>
      <c r="CM153" s="420"/>
      <c r="CN153" s="420"/>
      <c r="CO153" s="420"/>
      <c r="CP153" s="420"/>
      <c r="CQ153" s="420"/>
      <c r="CR153" s="420"/>
      <c r="CS153" s="420"/>
      <c r="CT153" s="420"/>
      <c r="CU153" s="420"/>
      <c r="CV153" s="420"/>
      <c r="CW153" s="420"/>
      <c r="CX153" s="420"/>
      <c r="CY153" s="420"/>
      <c r="CZ153" s="420"/>
      <c r="DA153" s="420"/>
      <c r="DB153" s="420"/>
      <c r="DC153" s="420"/>
      <c r="DD153" s="420"/>
      <c r="DE153" s="420"/>
      <c r="DF153" s="420"/>
      <c r="DG153" s="420"/>
      <c r="DH153" s="420"/>
      <c r="DI153" s="420"/>
      <c r="DJ153" s="420"/>
      <c r="DK153" s="420"/>
      <c r="DL153" s="420"/>
      <c r="DM153" s="420"/>
      <c r="DN153" s="420"/>
      <c r="DO153" s="420"/>
      <c r="DP153" s="420"/>
      <c r="DQ153" s="420"/>
      <c r="DR153" s="420"/>
      <c r="DS153" s="420"/>
      <c r="DT153" s="420"/>
      <c r="DU153" s="420"/>
      <c r="DV153" s="420"/>
      <c r="DW153" s="420"/>
      <c r="DX153" s="420"/>
      <c r="DY153" s="420"/>
      <c r="DZ153" s="420"/>
      <c r="EA153" s="420"/>
      <c r="EB153" s="420"/>
      <c r="EC153" s="420"/>
      <c r="ED153" s="420"/>
      <c r="EE153" s="420"/>
      <c r="EF153" s="420"/>
      <c r="EG153" s="420"/>
      <c r="EH153" s="420"/>
      <c r="EI153" s="420"/>
      <c r="EJ153" s="420"/>
      <c r="EK153" s="420"/>
      <c r="EL153" s="420"/>
      <c r="EM153" s="420"/>
      <c r="EN153" s="420"/>
      <c r="EO153" s="420"/>
      <c r="EP153" s="420"/>
      <c r="EQ153" s="420"/>
      <c r="ER153" s="420"/>
      <c r="ES153" s="420"/>
      <c r="ET153" s="420"/>
      <c r="EU153" s="420"/>
      <c r="EV153" s="420"/>
      <c r="EW153" s="420"/>
      <c r="EX153" s="420"/>
      <c r="EY153" s="420"/>
      <c r="EZ153" s="420"/>
      <c r="FA153" s="420"/>
      <c r="FB153" s="420"/>
      <c r="FC153" s="420"/>
      <c r="FD153" s="420"/>
      <c r="FE153" s="420"/>
      <c r="FF153" s="420"/>
      <c r="FG153" s="420"/>
      <c r="FH153" s="420"/>
      <c r="FI153" s="420"/>
      <c r="FJ153" s="420"/>
      <c r="FK153" s="420"/>
      <c r="FL153" s="420"/>
      <c r="FM153" s="420"/>
      <c r="FN153" s="420"/>
      <c r="FO153" s="420"/>
      <c r="FP153" s="420"/>
      <c r="FQ153" s="420"/>
      <c r="FR153" s="420"/>
      <c r="FS153" s="420"/>
      <c r="FT153" s="420"/>
      <c r="FU153" s="420"/>
      <c r="FV153" s="420"/>
      <c r="FW153" s="420"/>
      <c r="FX153" s="420"/>
      <c r="FY153" s="420"/>
      <c r="FZ153" s="420"/>
      <c r="GA153" s="420"/>
      <c r="GB153" s="420"/>
      <c r="GC153" s="420"/>
      <c r="GD153" s="420"/>
      <c r="GE153" s="420"/>
      <c r="GF153" s="420"/>
      <c r="GG153" s="420"/>
      <c r="GH153" s="420"/>
      <c r="GI153" s="420"/>
      <c r="GJ153" s="420"/>
      <c r="GK153" s="420"/>
      <c r="GL153" s="420"/>
      <c r="GM153" s="420"/>
      <c r="GN153" s="420"/>
      <c r="GO153" s="420"/>
      <c r="GP153" s="420"/>
      <c r="GQ153" s="420"/>
      <c r="GR153" s="420"/>
      <c r="GS153" s="420"/>
      <c r="GT153" s="420"/>
      <c r="GU153" s="420"/>
      <c r="GV153" s="420"/>
      <c r="GW153" s="420"/>
      <c r="GX153" s="420"/>
      <c r="GY153" s="420"/>
      <c r="GZ153" s="420"/>
      <c r="HA153" s="420"/>
      <c r="HB153" s="420"/>
      <c r="HC153" s="420"/>
      <c r="HD153" s="420"/>
      <c r="HE153" s="420"/>
      <c r="HF153" s="420"/>
      <c r="HG153" s="420"/>
      <c r="HH153" s="420"/>
      <c r="HI153" s="420"/>
      <c r="HJ153" s="420"/>
      <c r="HK153" s="420"/>
      <c r="HL153" s="420"/>
      <c r="HM153" s="420"/>
      <c r="HN153" s="420"/>
      <c r="HO153" s="420"/>
      <c r="HP153" s="420"/>
      <c r="HQ153" s="420"/>
      <c r="HR153" s="420"/>
      <c r="HS153" s="420"/>
      <c r="HT153" s="420"/>
      <c r="HU153" s="420"/>
      <c r="HV153" s="420"/>
      <c r="HW153" s="420"/>
      <c r="HX153" s="420"/>
      <c r="HY153" s="420"/>
      <c r="HZ153" s="420"/>
      <c r="IA153" s="420"/>
      <c r="IB153" s="420"/>
      <c r="IC153" s="420"/>
      <c r="ID153" s="420"/>
      <c r="IE153" s="420"/>
      <c r="IF153" s="420"/>
      <c r="IG153" s="420"/>
      <c r="IH153" s="420"/>
      <c r="II153" s="420"/>
      <c r="IJ153" s="420"/>
      <c r="IK153" s="420"/>
      <c r="IL153" s="420"/>
      <c r="IM153" s="420"/>
      <c r="IN153" s="420"/>
      <c r="IO153" s="420"/>
      <c r="IP153" s="420"/>
      <c r="IQ153" s="420"/>
      <c r="IR153" s="420"/>
      <c r="IS153" s="420"/>
      <c r="IT153" s="420"/>
      <c r="IU153" s="420"/>
      <c r="IV153" s="420"/>
      <c r="IW153" s="420"/>
      <c r="IX153" s="420"/>
      <c r="IY153" s="420"/>
      <c r="IZ153" s="420"/>
      <c r="JA153" s="420"/>
      <c r="JB153" s="420"/>
      <c r="JC153" s="420"/>
      <c r="JD153" s="420"/>
      <c r="JE153" s="420"/>
      <c r="JF153" s="420"/>
      <c r="JG153" s="420"/>
      <c r="JH153" s="420"/>
      <c r="JI153" s="420"/>
      <c r="JJ153" s="420"/>
      <c r="JK153" s="420"/>
      <c r="JL153" s="420"/>
      <c r="JM153" s="420"/>
      <c r="JN153" s="420"/>
      <c r="JO153" s="420"/>
      <c r="JP153" s="420"/>
      <c r="JQ153" s="420"/>
      <c r="JR153" s="420"/>
      <c r="JS153" s="420"/>
      <c r="JT153" s="420"/>
      <c r="JU153" s="420"/>
      <c r="JV153" s="420"/>
      <c r="JW153" s="420"/>
      <c r="JX153" s="420"/>
      <c r="JY153" s="420"/>
      <c r="JZ153" s="420"/>
      <c r="KA153" s="420"/>
    </row>
    <row r="154" spans="1:287" ht="30.75" customHeight="1">
      <c r="A154" s="6"/>
      <c r="B154" s="6"/>
      <c r="C154" s="240"/>
      <c r="D154" s="176"/>
      <c r="E154" s="177" t="s">
        <v>85</v>
      </c>
      <c r="F154" s="176" t="s">
        <v>84</v>
      </c>
      <c r="G154" s="177"/>
      <c r="H154" s="176"/>
      <c r="I154" s="176" t="s">
        <v>87</v>
      </c>
      <c r="K154" s="6"/>
      <c r="L154" s="6"/>
      <c r="M154" s="6"/>
      <c r="N154" s="6"/>
      <c r="O154" s="6"/>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20"/>
      <c r="AL154" s="420"/>
      <c r="AM154" s="420"/>
      <c r="AN154" s="420"/>
      <c r="AO154" s="420"/>
      <c r="AP154" s="420"/>
      <c r="AQ154" s="420"/>
      <c r="AR154" s="420"/>
      <c r="AS154" s="420"/>
      <c r="AT154" s="420"/>
      <c r="AU154" s="420"/>
      <c r="AV154" s="420"/>
      <c r="AW154" s="420"/>
      <c r="AX154" s="420"/>
      <c r="AY154" s="420"/>
      <c r="AZ154" s="420"/>
      <c r="BA154" s="420"/>
      <c r="BB154" s="420"/>
      <c r="BC154" s="420"/>
      <c r="BD154" s="420"/>
      <c r="BE154" s="420"/>
      <c r="BF154" s="420"/>
      <c r="BG154" s="420"/>
      <c r="BH154" s="420"/>
      <c r="BI154" s="420"/>
      <c r="BJ154" s="420"/>
      <c r="BK154" s="420"/>
      <c r="BL154" s="420"/>
      <c r="BM154" s="420"/>
      <c r="BN154" s="420"/>
      <c r="BO154" s="420"/>
      <c r="BP154" s="420"/>
      <c r="BQ154" s="420"/>
      <c r="BR154" s="420"/>
      <c r="BS154" s="420"/>
      <c r="BT154" s="420"/>
      <c r="BU154" s="420"/>
      <c r="BV154" s="420"/>
      <c r="BW154" s="420"/>
      <c r="BX154" s="420"/>
      <c r="BY154" s="420"/>
      <c r="BZ154" s="420"/>
      <c r="CA154" s="420"/>
      <c r="CB154" s="420"/>
      <c r="CC154" s="420"/>
      <c r="CD154" s="420"/>
      <c r="CE154" s="420"/>
      <c r="CF154" s="420"/>
      <c r="CG154" s="420"/>
      <c r="CH154" s="420"/>
      <c r="CI154" s="420"/>
      <c r="CJ154" s="420"/>
      <c r="CK154" s="420"/>
      <c r="CL154" s="420"/>
      <c r="CM154" s="420"/>
      <c r="CN154" s="420"/>
      <c r="CO154" s="420"/>
      <c r="CP154" s="420"/>
      <c r="CQ154" s="420"/>
      <c r="CR154" s="420"/>
      <c r="CS154" s="420"/>
      <c r="CT154" s="420"/>
      <c r="CU154" s="420"/>
      <c r="CV154" s="420"/>
      <c r="CW154" s="420"/>
      <c r="CX154" s="420"/>
      <c r="CY154" s="420"/>
      <c r="CZ154" s="420"/>
      <c r="DA154" s="420"/>
      <c r="DB154" s="420"/>
      <c r="DC154" s="420"/>
      <c r="DD154" s="420"/>
      <c r="DE154" s="420"/>
      <c r="DF154" s="420"/>
      <c r="DG154" s="420"/>
      <c r="DH154" s="420"/>
      <c r="DI154" s="420"/>
      <c r="DJ154" s="420"/>
      <c r="DK154" s="420"/>
      <c r="DL154" s="420"/>
      <c r="DM154" s="420"/>
      <c r="DN154" s="420"/>
      <c r="DO154" s="420"/>
      <c r="DP154" s="420"/>
      <c r="DQ154" s="420"/>
      <c r="DR154" s="420"/>
      <c r="DS154" s="420"/>
      <c r="DT154" s="420"/>
      <c r="DU154" s="420"/>
      <c r="DV154" s="420"/>
      <c r="DW154" s="420"/>
      <c r="DX154" s="420"/>
      <c r="DY154" s="420"/>
      <c r="DZ154" s="420"/>
      <c r="EA154" s="420"/>
      <c r="EB154" s="420"/>
      <c r="EC154" s="420"/>
      <c r="ED154" s="420"/>
      <c r="EE154" s="420"/>
      <c r="EF154" s="420"/>
      <c r="EG154" s="420"/>
      <c r="EH154" s="420"/>
      <c r="EI154" s="420"/>
      <c r="EJ154" s="420"/>
      <c r="EK154" s="420"/>
      <c r="EL154" s="420"/>
      <c r="EM154" s="420"/>
      <c r="EN154" s="420"/>
      <c r="EO154" s="420"/>
      <c r="EP154" s="420"/>
      <c r="EQ154" s="420"/>
      <c r="ER154" s="420"/>
      <c r="ES154" s="420"/>
      <c r="ET154" s="420"/>
      <c r="EU154" s="420"/>
      <c r="EV154" s="420"/>
      <c r="EW154" s="420"/>
      <c r="EX154" s="420"/>
      <c r="EY154" s="420"/>
      <c r="EZ154" s="420"/>
      <c r="FA154" s="420"/>
      <c r="FB154" s="420"/>
      <c r="FC154" s="420"/>
      <c r="FD154" s="420"/>
      <c r="FE154" s="420"/>
      <c r="FF154" s="420"/>
      <c r="FG154" s="420"/>
      <c r="FH154" s="420"/>
      <c r="FI154" s="420"/>
      <c r="FJ154" s="420"/>
      <c r="FK154" s="420"/>
      <c r="FL154" s="420"/>
      <c r="FM154" s="420"/>
      <c r="FN154" s="420"/>
      <c r="FO154" s="420"/>
      <c r="FP154" s="420"/>
      <c r="FQ154" s="420"/>
      <c r="FR154" s="420"/>
      <c r="FS154" s="420"/>
      <c r="FT154" s="420"/>
      <c r="FU154" s="420"/>
      <c r="FV154" s="420"/>
      <c r="FW154" s="420"/>
      <c r="FX154" s="420"/>
      <c r="FY154" s="420"/>
      <c r="FZ154" s="420"/>
      <c r="GA154" s="420"/>
      <c r="GB154" s="420"/>
      <c r="GC154" s="420"/>
      <c r="GD154" s="420"/>
      <c r="GE154" s="420"/>
      <c r="GF154" s="420"/>
      <c r="GG154" s="420"/>
      <c r="GH154" s="420"/>
      <c r="GI154" s="420"/>
      <c r="GJ154" s="420"/>
      <c r="GK154" s="420"/>
      <c r="GL154" s="420"/>
      <c r="GM154" s="420"/>
      <c r="GN154" s="420"/>
      <c r="GO154" s="420"/>
      <c r="GP154" s="420"/>
      <c r="GQ154" s="420"/>
      <c r="GR154" s="420"/>
      <c r="GS154" s="420"/>
      <c r="GT154" s="420"/>
      <c r="GU154" s="420"/>
      <c r="GV154" s="420"/>
      <c r="GW154" s="420"/>
      <c r="GX154" s="420"/>
      <c r="GY154" s="420"/>
      <c r="GZ154" s="420"/>
      <c r="HA154" s="420"/>
      <c r="HB154" s="420"/>
      <c r="HC154" s="420"/>
      <c r="HD154" s="420"/>
      <c r="HE154" s="420"/>
      <c r="HF154" s="420"/>
      <c r="HG154" s="420"/>
      <c r="HH154" s="420"/>
      <c r="HI154" s="420"/>
      <c r="HJ154" s="420"/>
      <c r="HK154" s="420"/>
      <c r="HL154" s="420"/>
      <c r="HM154" s="420"/>
      <c r="HN154" s="420"/>
      <c r="HO154" s="420"/>
      <c r="HP154" s="420"/>
      <c r="HQ154" s="420"/>
      <c r="HR154" s="420"/>
      <c r="HS154" s="420"/>
      <c r="HT154" s="420"/>
      <c r="HU154" s="420"/>
      <c r="HV154" s="420"/>
      <c r="HW154" s="420"/>
      <c r="HX154" s="420"/>
      <c r="HY154" s="420"/>
      <c r="HZ154" s="420"/>
      <c r="IA154" s="420"/>
      <c r="IB154" s="420"/>
      <c r="IC154" s="420"/>
      <c r="ID154" s="420"/>
      <c r="IE154" s="420"/>
      <c r="IF154" s="420"/>
      <c r="IG154" s="420"/>
      <c r="IH154" s="420"/>
      <c r="II154" s="420"/>
      <c r="IJ154" s="420"/>
      <c r="IK154" s="420"/>
      <c r="IL154" s="420"/>
      <c r="IM154" s="420"/>
      <c r="IN154" s="420"/>
      <c r="IO154" s="420"/>
      <c r="IP154" s="420"/>
      <c r="IQ154" s="420"/>
      <c r="IR154" s="420"/>
      <c r="IS154" s="420"/>
      <c r="IT154" s="420"/>
      <c r="IU154" s="420"/>
      <c r="IV154" s="420"/>
      <c r="IW154" s="420"/>
      <c r="IX154" s="420"/>
      <c r="IY154" s="420"/>
      <c r="IZ154" s="420"/>
      <c r="JA154" s="420"/>
      <c r="JB154" s="420"/>
      <c r="JC154" s="420"/>
      <c r="JD154" s="420"/>
      <c r="JE154" s="420"/>
      <c r="JF154" s="420"/>
      <c r="JG154" s="420"/>
      <c r="JH154" s="420"/>
      <c r="JI154" s="420"/>
      <c r="JJ154" s="420"/>
      <c r="JK154" s="420"/>
      <c r="JL154" s="420"/>
      <c r="JM154" s="420"/>
      <c r="JN154" s="420"/>
      <c r="JO154" s="420"/>
      <c r="JP154" s="420"/>
      <c r="JQ154" s="420"/>
      <c r="JR154" s="420"/>
      <c r="JS154" s="420"/>
      <c r="JT154" s="420"/>
      <c r="JU154" s="420"/>
      <c r="JV154" s="420"/>
      <c r="JW154" s="420"/>
      <c r="JX154" s="420"/>
      <c r="JY154" s="420"/>
      <c r="JZ154" s="420"/>
      <c r="KA154" s="420"/>
    </row>
    <row r="155" spans="1:287" ht="30.75" customHeight="1">
      <c r="A155" s="6"/>
      <c r="B155" s="6"/>
      <c r="C155" s="240">
        <v>2</v>
      </c>
      <c r="D155" s="177" t="s">
        <v>79</v>
      </c>
      <c r="E155" s="177">
        <v>33</v>
      </c>
      <c r="F155" s="176">
        <v>9.0180000000000007</v>
      </c>
      <c r="G155" s="177"/>
      <c r="H155" s="176"/>
      <c r="I155" s="176">
        <v>16.63</v>
      </c>
      <c r="K155" s="6"/>
      <c r="L155" s="6"/>
      <c r="M155" s="6"/>
      <c r="N155" s="6"/>
      <c r="O155" s="6"/>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0"/>
      <c r="AL155" s="420"/>
      <c r="AM155" s="420"/>
      <c r="AN155" s="420"/>
      <c r="AO155" s="420"/>
      <c r="AP155" s="420"/>
      <c r="AQ155" s="420"/>
      <c r="AR155" s="420"/>
      <c r="AS155" s="420"/>
      <c r="AT155" s="420"/>
      <c r="AU155" s="420"/>
      <c r="AV155" s="420"/>
      <c r="AW155" s="420"/>
      <c r="AX155" s="420"/>
      <c r="AY155" s="420"/>
      <c r="AZ155" s="420"/>
      <c r="BA155" s="420"/>
      <c r="BB155" s="420"/>
      <c r="BC155" s="420"/>
      <c r="BD155" s="420"/>
      <c r="BE155" s="420"/>
      <c r="BF155" s="420"/>
      <c r="BG155" s="420"/>
      <c r="BH155" s="420"/>
      <c r="BI155" s="420"/>
      <c r="BJ155" s="420"/>
      <c r="BK155" s="420"/>
      <c r="BL155" s="420"/>
      <c r="BM155" s="420"/>
      <c r="BN155" s="420"/>
      <c r="BO155" s="420"/>
      <c r="BP155" s="420"/>
      <c r="BQ155" s="420"/>
      <c r="BR155" s="420"/>
      <c r="BS155" s="420"/>
      <c r="BT155" s="420"/>
      <c r="BU155" s="420"/>
      <c r="BV155" s="420"/>
      <c r="BW155" s="420"/>
      <c r="BX155" s="420"/>
      <c r="BY155" s="420"/>
      <c r="BZ155" s="420"/>
      <c r="CA155" s="420"/>
      <c r="CB155" s="420"/>
      <c r="CC155" s="420"/>
      <c r="CD155" s="420"/>
      <c r="CE155" s="420"/>
      <c r="CF155" s="420"/>
      <c r="CG155" s="420"/>
      <c r="CH155" s="420"/>
      <c r="CI155" s="420"/>
      <c r="CJ155" s="420"/>
      <c r="CK155" s="420"/>
      <c r="CL155" s="420"/>
      <c r="CM155" s="420"/>
      <c r="CN155" s="420"/>
      <c r="CO155" s="420"/>
      <c r="CP155" s="420"/>
      <c r="CQ155" s="420"/>
      <c r="CR155" s="420"/>
      <c r="CS155" s="420"/>
      <c r="CT155" s="420"/>
      <c r="CU155" s="420"/>
      <c r="CV155" s="420"/>
      <c r="CW155" s="420"/>
      <c r="CX155" s="420"/>
      <c r="CY155" s="420"/>
      <c r="CZ155" s="420"/>
      <c r="DA155" s="420"/>
      <c r="DB155" s="420"/>
      <c r="DC155" s="420"/>
      <c r="DD155" s="420"/>
      <c r="DE155" s="420"/>
      <c r="DF155" s="420"/>
      <c r="DG155" s="420"/>
      <c r="DH155" s="420"/>
      <c r="DI155" s="420"/>
      <c r="DJ155" s="420"/>
      <c r="DK155" s="420"/>
      <c r="DL155" s="420"/>
      <c r="DM155" s="420"/>
      <c r="DN155" s="420"/>
      <c r="DO155" s="420"/>
      <c r="DP155" s="420"/>
      <c r="DQ155" s="420"/>
      <c r="DR155" s="420"/>
      <c r="DS155" s="420"/>
      <c r="DT155" s="420"/>
      <c r="DU155" s="420"/>
      <c r="DV155" s="420"/>
      <c r="DW155" s="420"/>
      <c r="DX155" s="420"/>
      <c r="DY155" s="420"/>
      <c r="DZ155" s="420"/>
      <c r="EA155" s="420"/>
      <c r="EB155" s="420"/>
      <c r="EC155" s="420"/>
      <c r="ED155" s="420"/>
      <c r="EE155" s="420"/>
      <c r="EF155" s="420"/>
      <c r="EG155" s="420"/>
      <c r="EH155" s="420"/>
      <c r="EI155" s="420"/>
      <c r="EJ155" s="420"/>
      <c r="EK155" s="420"/>
      <c r="EL155" s="420"/>
      <c r="EM155" s="420"/>
      <c r="EN155" s="420"/>
      <c r="EO155" s="420"/>
      <c r="EP155" s="420"/>
      <c r="EQ155" s="420"/>
      <c r="ER155" s="420"/>
      <c r="ES155" s="420"/>
      <c r="ET155" s="420"/>
      <c r="EU155" s="420"/>
      <c r="EV155" s="420"/>
      <c r="EW155" s="420"/>
      <c r="EX155" s="420"/>
      <c r="EY155" s="420"/>
      <c r="EZ155" s="420"/>
      <c r="FA155" s="420"/>
      <c r="FB155" s="420"/>
      <c r="FC155" s="420"/>
      <c r="FD155" s="420"/>
      <c r="FE155" s="420"/>
      <c r="FF155" s="420"/>
      <c r="FG155" s="420"/>
      <c r="FH155" s="420"/>
      <c r="FI155" s="420"/>
      <c r="FJ155" s="420"/>
      <c r="FK155" s="420"/>
      <c r="FL155" s="420"/>
      <c r="FM155" s="420"/>
      <c r="FN155" s="420"/>
      <c r="FO155" s="420"/>
      <c r="FP155" s="420"/>
      <c r="FQ155" s="420"/>
      <c r="FR155" s="420"/>
      <c r="FS155" s="420"/>
      <c r="FT155" s="420"/>
      <c r="FU155" s="420"/>
      <c r="FV155" s="420"/>
      <c r="FW155" s="420"/>
      <c r="FX155" s="420"/>
      <c r="FY155" s="420"/>
      <c r="FZ155" s="420"/>
      <c r="GA155" s="420"/>
      <c r="GB155" s="420"/>
      <c r="GC155" s="420"/>
      <c r="GD155" s="420"/>
      <c r="GE155" s="420"/>
      <c r="GF155" s="420"/>
      <c r="GG155" s="420"/>
      <c r="GH155" s="420"/>
      <c r="GI155" s="420"/>
      <c r="GJ155" s="420"/>
      <c r="GK155" s="420"/>
      <c r="GL155" s="420"/>
      <c r="GM155" s="420"/>
      <c r="GN155" s="420"/>
      <c r="GO155" s="420"/>
      <c r="GP155" s="420"/>
      <c r="GQ155" s="420"/>
      <c r="GR155" s="420"/>
      <c r="GS155" s="420"/>
      <c r="GT155" s="420"/>
      <c r="GU155" s="420"/>
      <c r="GV155" s="420"/>
      <c r="GW155" s="420"/>
      <c r="GX155" s="420"/>
      <c r="GY155" s="420"/>
      <c r="GZ155" s="420"/>
      <c r="HA155" s="420"/>
      <c r="HB155" s="420"/>
      <c r="HC155" s="420"/>
      <c r="HD155" s="420"/>
      <c r="HE155" s="420"/>
      <c r="HF155" s="420"/>
      <c r="HG155" s="420"/>
      <c r="HH155" s="420"/>
      <c r="HI155" s="420"/>
      <c r="HJ155" s="420"/>
      <c r="HK155" s="420"/>
      <c r="HL155" s="420"/>
      <c r="HM155" s="420"/>
      <c r="HN155" s="420"/>
      <c r="HO155" s="420"/>
      <c r="HP155" s="420"/>
      <c r="HQ155" s="420"/>
      <c r="HR155" s="420"/>
      <c r="HS155" s="420"/>
      <c r="HT155" s="420"/>
      <c r="HU155" s="420"/>
      <c r="HV155" s="420"/>
      <c r="HW155" s="420"/>
      <c r="HX155" s="420"/>
      <c r="HY155" s="420"/>
      <c r="HZ155" s="420"/>
      <c r="IA155" s="420"/>
      <c r="IB155" s="420"/>
      <c r="IC155" s="420"/>
      <c r="ID155" s="420"/>
      <c r="IE155" s="420"/>
      <c r="IF155" s="420"/>
      <c r="IG155" s="420"/>
      <c r="IH155" s="420"/>
      <c r="II155" s="420"/>
      <c r="IJ155" s="420"/>
      <c r="IK155" s="420"/>
      <c r="IL155" s="420"/>
      <c r="IM155" s="420"/>
      <c r="IN155" s="420"/>
      <c r="IO155" s="420"/>
      <c r="IP155" s="420"/>
      <c r="IQ155" s="420"/>
      <c r="IR155" s="420"/>
      <c r="IS155" s="420"/>
      <c r="IT155" s="420"/>
      <c r="IU155" s="420"/>
      <c r="IV155" s="420"/>
      <c r="IW155" s="420"/>
      <c r="IX155" s="420"/>
      <c r="IY155" s="420"/>
      <c r="IZ155" s="420"/>
      <c r="JA155" s="420"/>
      <c r="JB155" s="420"/>
      <c r="JC155" s="420"/>
      <c r="JD155" s="420"/>
      <c r="JE155" s="420"/>
      <c r="JF155" s="420"/>
      <c r="JG155" s="420"/>
      <c r="JH155" s="420"/>
      <c r="JI155" s="420"/>
      <c r="JJ155" s="420"/>
      <c r="JK155" s="420"/>
      <c r="JL155" s="420"/>
      <c r="JM155" s="420"/>
      <c r="JN155" s="420"/>
      <c r="JO155" s="420"/>
      <c r="JP155" s="420"/>
      <c r="JQ155" s="420"/>
      <c r="JR155" s="420"/>
      <c r="JS155" s="420"/>
      <c r="JT155" s="420"/>
      <c r="JU155" s="420"/>
      <c r="JV155" s="420"/>
      <c r="JW155" s="420"/>
      <c r="JX155" s="420"/>
      <c r="JY155" s="420"/>
      <c r="JZ155" s="420"/>
      <c r="KA155" s="420"/>
    </row>
    <row r="156" spans="1:287" ht="30.75" customHeight="1">
      <c r="A156" s="6"/>
      <c r="B156" s="6"/>
      <c r="C156" s="240">
        <v>3</v>
      </c>
      <c r="D156" s="176" t="s">
        <v>80</v>
      </c>
      <c r="E156" s="176">
        <v>36</v>
      </c>
      <c r="F156" s="176">
        <v>10.616</v>
      </c>
      <c r="G156" s="177"/>
      <c r="H156" s="176"/>
      <c r="I156" s="176">
        <v>17.52</v>
      </c>
      <c r="K156" s="6"/>
      <c r="L156" s="6"/>
      <c r="M156" s="6"/>
      <c r="N156" s="6"/>
      <c r="O156" s="6"/>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420"/>
      <c r="AR156" s="420"/>
      <c r="AS156" s="420"/>
      <c r="AT156" s="420"/>
      <c r="AU156" s="420"/>
      <c r="AV156" s="420"/>
      <c r="AW156" s="420"/>
      <c r="AX156" s="420"/>
      <c r="AY156" s="420"/>
      <c r="AZ156" s="420"/>
      <c r="BA156" s="420"/>
      <c r="BB156" s="420"/>
      <c r="BC156" s="420"/>
      <c r="BD156" s="420"/>
      <c r="BE156" s="420"/>
      <c r="BF156" s="420"/>
      <c r="BG156" s="420"/>
      <c r="BH156" s="420"/>
      <c r="BI156" s="420"/>
      <c r="BJ156" s="420"/>
      <c r="BK156" s="420"/>
      <c r="BL156" s="420"/>
      <c r="BM156" s="420"/>
      <c r="BN156" s="420"/>
      <c r="BO156" s="420"/>
      <c r="BP156" s="420"/>
      <c r="BQ156" s="420"/>
      <c r="BR156" s="420"/>
      <c r="BS156" s="420"/>
      <c r="BT156" s="420"/>
      <c r="BU156" s="420"/>
      <c r="BV156" s="420"/>
      <c r="BW156" s="420"/>
      <c r="BX156" s="420"/>
      <c r="BY156" s="420"/>
      <c r="BZ156" s="420"/>
      <c r="CA156" s="420"/>
      <c r="CB156" s="420"/>
      <c r="CC156" s="420"/>
      <c r="CD156" s="420"/>
      <c r="CE156" s="420"/>
      <c r="CF156" s="420"/>
      <c r="CG156" s="420"/>
      <c r="CH156" s="420"/>
      <c r="CI156" s="420"/>
      <c r="CJ156" s="420"/>
      <c r="CK156" s="420"/>
      <c r="CL156" s="420"/>
      <c r="CM156" s="420"/>
      <c r="CN156" s="420"/>
      <c r="CO156" s="420"/>
      <c r="CP156" s="420"/>
      <c r="CQ156" s="420"/>
      <c r="CR156" s="420"/>
      <c r="CS156" s="420"/>
      <c r="CT156" s="420"/>
      <c r="CU156" s="420"/>
      <c r="CV156" s="420"/>
      <c r="CW156" s="420"/>
      <c r="CX156" s="420"/>
      <c r="CY156" s="420"/>
      <c r="CZ156" s="420"/>
      <c r="DA156" s="420"/>
      <c r="DB156" s="420"/>
      <c r="DC156" s="420"/>
      <c r="DD156" s="420"/>
      <c r="DE156" s="420"/>
      <c r="DF156" s="420"/>
      <c r="DG156" s="420"/>
      <c r="DH156" s="420"/>
      <c r="DI156" s="420"/>
      <c r="DJ156" s="420"/>
      <c r="DK156" s="420"/>
      <c r="DL156" s="420"/>
      <c r="DM156" s="420"/>
      <c r="DN156" s="420"/>
      <c r="DO156" s="420"/>
      <c r="DP156" s="420"/>
      <c r="DQ156" s="420"/>
      <c r="DR156" s="420"/>
      <c r="DS156" s="420"/>
      <c r="DT156" s="420"/>
      <c r="DU156" s="420"/>
      <c r="DV156" s="420"/>
      <c r="DW156" s="420"/>
      <c r="DX156" s="420"/>
      <c r="DY156" s="420"/>
      <c r="DZ156" s="420"/>
      <c r="EA156" s="420"/>
      <c r="EB156" s="420"/>
      <c r="EC156" s="420"/>
      <c r="ED156" s="420"/>
      <c r="EE156" s="420"/>
      <c r="EF156" s="420"/>
      <c r="EG156" s="420"/>
      <c r="EH156" s="420"/>
      <c r="EI156" s="420"/>
      <c r="EJ156" s="420"/>
      <c r="EK156" s="420"/>
      <c r="EL156" s="420"/>
      <c r="EM156" s="420"/>
      <c r="EN156" s="420"/>
      <c r="EO156" s="420"/>
      <c r="EP156" s="420"/>
      <c r="EQ156" s="420"/>
      <c r="ER156" s="420"/>
      <c r="ES156" s="420"/>
      <c r="ET156" s="420"/>
      <c r="EU156" s="420"/>
      <c r="EV156" s="420"/>
      <c r="EW156" s="420"/>
      <c r="EX156" s="420"/>
      <c r="EY156" s="420"/>
      <c r="EZ156" s="420"/>
      <c r="FA156" s="420"/>
      <c r="FB156" s="420"/>
      <c r="FC156" s="420"/>
      <c r="FD156" s="420"/>
      <c r="FE156" s="420"/>
      <c r="FF156" s="420"/>
      <c r="FG156" s="420"/>
      <c r="FH156" s="420"/>
      <c r="FI156" s="420"/>
      <c r="FJ156" s="420"/>
      <c r="FK156" s="420"/>
      <c r="FL156" s="420"/>
      <c r="FM156" s="420"/>
      <c r="FN156" s="420"/>
      <c r="FO156" s="420"/>
      <c r="FP156" s="420"/>
      <c r="FQ156" s="420"/>
      <c r="FR156" s="420"/>
      <c r="FS156" s="420"/>
      <c r="FT156" s="420"/>
      <c r="FU156" s="420"/>
      <c r="FV156" s="420"/>
      <c r="FW156" s="420"/>
      <c r="FX156" s="420"/>
      <c r="FY156" s="420"/>
      <c r="FZ156" s="420"/>
      <c r="GA156" s="420"/>
      <c r="GB156" s="420"/>
      <c r="GC156" s="420"/>
      <c r="GD156" s="420"/>
      <c r="GE156" s="420"/>
      <c r="GF156" s="420"/>
      <c r="GG156" s="420"/>
      <c r="GH156" s="420"/>
      <c r="GI156" s="420"/>
      <c r="GJ156" s="420"/>
      <c r="GK156" s="420"/>
      <c r="GL156" s="420"/>
      <c r="GM156" s="420"/>
      <c r="GN156" s="420"/>
      <c r="GO156" s="420"/>
      <c r="GP156" s="420"/>
      <c r="GQ156" s="420"/>
      <c r="GR156" s="420"/>
      <c r="GS156" s="420"/>
      <c r="GT156" s="420"/>
      <c r="GU156" s="420"/>
      <c r="GV156" s="420"/>
      <c r="GW156" s="420"/>
      <c r="GX156" s="420"/>
      <c r="GY156" s="420"/>
      <c r="GZ156" s="420"/>
      <c r="HA156" s="420"/>
      <c r="HB156" s="420"/>
      <c r="HC156" s="420"/>
      <c r="HD156" s="420"/>
      <c r="HE156" s="420"/>
      <c r="HF156" s="420"/>
      <c r="HG156" s="420"/>
      <c r="HH156" s="420"/>
      <c r="HI156" s="420"/>
      <c r="HJ156" s="420"/>
      <c r="HK156" s="420"/>
      <c r="HL156" s="420"/>
      <c r="HM156" s="420"/>
      <c r="HN156" s="420"/>
      <c r="HO156" s="420"/>
      <c r="HP156" s="420"/>
      <c r="HQ156" s="420"/>
      <c r="HR156" s="420"/>
      <c r="HS156" s="420"/>
      <c r="HT156" s="420"/>
      <c r="HU156" s="420"/>
      <c r="HV156" s="420"/>
      <c r="HW156" s="420"/>
      <c r="HX156" s="420"/>
      <c r="HY156" s="420"/>
      <c r="HZ156" s="420"/>
      <c r="IA156" s="420"/>
      <c r="IB156" s="420"/>
      <c r="IC156" s="420"/>
      <c r="ID156" s="420"/>
      <c r="IE156" s="420"/>
      <c r="IF156" s="420"/>
      <c r="IG156" s="420"/>
      <c r="IH156" s="420"/>
      <c r="II156" s="420"/>
      <c r="IJ156" s="420"/>
      <c r="IK156" s="420"/>
      <c r="IL156" s="420"/>
      <c r="IM156" s="420"/>
      <c r="IN156" s="420"/>
      <c r="IO156" s="420"/>
      <c r="IP156" s="420"/>
      <c r="IQ156" s="420"/>
      <c r="IR156" s="420"/>
      <c r="IS156" s="420"/>
      <c r="IT156" s="420"/>
      <c r="IU156" s="420"/>
      <c r="IV156" s="420"/>
      <c r="IW156" s="420"/>
      <c r="IX156" s="420"/>
      <c r="IY156" s="420"/>
      <c r="IZ156" s="420"/>
      <c r="JA156" s="420"/>
      <c r="JB156" s="420"/>
      <c r="JC156" s="420"/>
      <c r="JD156" s="420"/>
      <c r="JE156" s="420"/>
      <c r="JF156" s="420"/>
      <c r="JG156" s="420"/>
      <c r="JH156" s="420"/>
      <c r="JI156" s="420"/>
      <c r="JJ156" s="420"/>
      <c r="JK156" s="420"/>
      <c r="JL156" s="420"/>
      <c r="JM156" s="420"/>
      <c r="JN156" s="420"/>
      <c r="JO156" s="420"/>
      <c r="JP156" s="420"/>
      <c r="JQ156" s="420"/>
      <c r="JR156" s="420"/>
      <c r="JS156" s="420"/>
      <c r="JT156" s="420"/>
      <c r="JU156" s="420"/>
      <c r="JV156" s="420"/>
      <c r="JW156" s="420"/>
      <c r="JX156" s="420"/>
      <c r="JY156" s="420"/>
      <c r="JZ156" s="420"/>
      <c r="KA156" s="420"/>
    </row>
    <row r="157" spans="1:287" ht="30.75" customHeight="1">
      <c r="A157" s="6"/>
      <c r="B157" s="6"/>
      <c r="C157" s="379">
        <v>4</v>
      </c>
      <c r="D157" s="177" t="s">
        <v>81</v>
      </c>
      <c r="E157" s="177">
        <v>42</v>
      </c>
      <c r="F157" s="176">
        <v>9.2959999999999994</v>
      </c>
      <c r="G157" s="177"/>
      <c r="H157" s="176"/>
      <c r="I157" s="176">
        <v>13.42</v>
      </c>
      <c r="K157" s="6"/>
      <c r="L157" s="6"/>
      <c r="M157" s="6"/>
      <c r="N157" s="6"/>
      <c r="O157" s="6"/>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420"/>
      <c r="AM157" s="420"/>
      <c r="AN157" s="420"/>
      <c r="AO157" s="420"/>
      <c r="AP157" s="420"/>
      <c r="AQ157" s="420"/>
      <c r="AR157" s="420"/>
      <c r="AS157" s="420"/>
      <c r="AT157" s="420"/>
      <c r="AU157" s="420"/>
      <c r="AV157" s="420"/>
      <c r="AW157" s="420"/>
      <c r="AX157" s="420"/>
      <c r="AY157" s="420"/>
      <c r="AZ157" s="420"/>
      <c r="BA157" s="420"/>
      <c r="BB157" s="420"/>
      <c r="BC157" s="420"/>
      <c r="BD157" s="420"/>
      <c r="BE157" s="420"/>
      <c r="BF157" s="420"/>
      <c r="BG157" s="420"/>
      <c r="BH157" s="420"/>
      <c r="BI157" s="420"/>
      <c r="BJ157" s="420"/>
      <c r="BK157" s="420"/>
      <c r="BL157" s="420"/>
      <c r="BM157" s="420"/>
      <c r="BN157" s="420"/>
      <c r="BO157" s="420"/>
      <c r="BP157" s="420"/>
      <c r="BQ157" s="420"/>
      <c r="BR157" s="420"/>
      <c r="BS157" s="420"/>
      <c r="BT157" s="420"/>
      <c r="BU157" s="420"/>
      <c r="BV157" s="420"/>
      <c r="BW157" s="420"/>
      <c r="BX157" s="420"/>
      <c r="BY157" s="420"/>
      <c r="BZ157" s="420"/>
      <c r="CA157" s="420"/>
      <c r="CB157" s="420"/>
      <c r="CC157" s="420"/>
      <c r="CD157" s="420"/>
      <c r="CE157" s="420"/>
      <c r="CF157" s="420"/>
      <c r="CG157" s="420"/>
      <c r="CH157" s="420"/>
      <c r="CI157" s="420"/>
      <c r="CJ157" s="420"/>
      <c r="CK157" s="420"/>
      <c r="CL157" s="420"/>
      <c r="CM157" s="420"/>
      <c r="CN157" s="420"/>
      <c r="CO157" s="420"/>
      <c r="CP157" s="420"/>
      <c r="CQ157" s="420"/>
      <c r="CR157" s="420"/>
      <c r="CS157" s="420"/>
      <c r="CT157" s="420"/>
      <c r="CU157" s="420"/>
      <c r="CV157" s="420"/>
      <c r="CW157" s="420"/>
      <c r="CX157" s="420"/>
      <c r="CY157" s="420"/>
      <c r="CZ157" s="420"/>
      <c r="DA157" s="420"/>
      <c r="DB157" s="420"/>
      <c r="DC157" s="420"/>
      <c r="DD157" s="420"/>
      <c r="DE157" s="420"/>
      <c r="DF157" s="420"/>
      <c r="DG157" s="420"/>
      <c r="DH157" s="420"/>
      <c r="DI157" s="420"/>
      <c r="DJ157" s="420"/>
      <c r="DK157" s="420"/>
      <c r="DL157" s="420"/>
      <c r="DM157" s="420"/>
      <c r="DN157" s="420"/>
      <c r="DO157" s="420"/>
      <c r="DP157" s="420"/>
      <c r="DQ157" s="420"/>
      <c r="DR157" s="420"/>
      <c r="DS157" s="420"/>
      <c r="DT157" s="420"/>
      <c r="DU157" s="420"/>
      <c r="DV157" s="420"/>
      <c r="DW157" s="420"/>
      <c r="DX157" s="420"/>
      <c r="DY157" s="420"/>
      <c r="DZ157" s="420"/>
      <c r="EA157" s="420"/>
      <c r="EB157" s="420"/>
      <c r="EC157" s="420"/>
      <c r="ED157" s="420"/>
      <c r="EE157" s="420"/>
      <c r="EF157" s="420"/>
      <c r="EG157" s="420"/>
      <c r="EH157" s="420"/>
      <c r="EI157" s="420"/>
      <c r="EJ157" s="420"/>
      <c r="EK157" s="420"/>
      <c r="EL157" s="420"/>
      <c r="EM157" s="420"/>
      <c r="EN157" s="420"/>
      <c r="EO157" s="420"/>
      <c r="EP157" s="420"/>
      <c r="EQ157" s="420"/>
      <c r="ER157" s="420"/>
      <c r="ES157" s="420"/>
      <c r="ET157" s="420"/>
      <c r="EU157" s="420"/>
      <c r="EV157" s="420"/>
      <c r="EW157" s="420"/>
      <c r="EX157" s="420"/>
      <c r="EY157" s="420"/>
      <c r="EZ157" s="420"/>
      <c r="FA157" s="420"/>
      <c r="FB157" s="420"/>
      <c r="FC157" s="420"/>
      <c r="FD157" s="420"/>
      <c r="FE157" s="420"/>
      <c r="FF157" s="420"/>
      <c r="FG157" s="420"/>
      <c r="FH157" s="420"/>
      <c r="FI157" s="420"/>
      <c r="FJ157" s="420"/>
      <c r="FK157" s="420"/>
      <c r="FL157" s="420"/>
      <c r="FM157" s="420"/>
      <c r="FN157" s="420"/>
      <c r="FO157" s="420"/>
      <c r="FP157" s="420"/>
      <c r="FQ157" s="420"/>
      <c r="FR157" s="420"/>
      <c r="FS157" s="420"/>
      <c r="FT157" s="420"/>
      <c r="FU157" s="420"/>
      <c r="FV157" s="420"/>
      <c r="FW157" s="420"/>
      <c r="FX157" s="420"/>
      <c r="FY157" s="420"/>
      <c r="FZ157" s="420"/>
      <c r="GA157" s="420"/>
      <c r="GB157" s="420"/>
      <c r="GC157" s="420"/>
      <c r="GD157" s="420"/>
      <c r="GE157" s="420"/>
      <c r="GF157" s="420"/>
      <c r="GG157" s="420"/>
      <c r="GH157" s="420"/>
      <c r="GI157" s="420"/>
      <c r="GJ157" s="420"/>
      <c r="GK157" s="420"/>
      <c r="GL157" s="420"/>
      <c r="GM157" s="420"/>
      <c r="GN157" s="420"/>
      <c r="GO157" s="420"/>
      <c r="GP157" s="420"/>
      <c r="GQ157" s="420"/>
      <c r="GR157" s="420"/>
      <c r="GS157" s="420"/>
      <c r="GT157" s="420"/>
      <c r="GU157" s="420"/>
      <c r="GV157" s="420"/>
      <c r="GW157" s="420"/>
      <c r="GX157" s="420"/>
      <c r="GY157" s="420"/>
      <c r="GZ157" s="420"/>
      <c r="HA157" s="420"/>
      <c r="HB157" s="420"/>
      <c r="HC157" s="420"/>
      <c r="HD157" s="420"/>
      <c r="HE157" s="420"/>
      <c r="HF157" s="420"/>
      <c r="HG157" s="420"/>
      <c r="HH157" s="420"/>
      <c r="HI157" s="420"/>
      <c r="HJ157" s="420"/>
      <c r="HK157" s="420"/>
      <c r="HL157" s="420"/>
      <c r="HM157" s="420"/>
      <c r="HN157" s="420"/>
      <c r="HO157" s="420"/>
      <c r="HP157" s="420"/>
      <c r="HQ157" s="420"/>
      <c r="HR157" s="420"/>
      <c r="HS157" s="420"/>
      <c r="HT157" s="420"/>
      <c r="HU157" s="420"/>
      <c r="HV157" s="420"/>
      <c r="HW157" s="420"/>
      <c r="HX157" s="420"/>
      <c r="HY157" s="420"/>
      <c r="HZ157" s="420"/>
      <c r="IA157" s="420"/>
      <c r="IB157" s="420"/>
      <c r="IC157" s="420"/>
      <c r="ID157" s="420"/>
      <c r="IE157" s="420"/>
      <c r="IF157" s="420"/>
      <c r="IG157" s="420"/>
      <c r="IH157" s="420"/>
      <c r="II157" s="420"/>
      <c r="IJ157" s="420"/>
      <c r="IK157" s="420"/>
      <c r="IL157" s="420"/>
      <c r="IM157" s="420"/>
      <c r="IN157" s="420"/>
      <c r="IO157" s="420"/>
      <c r="IP157" s="420"/>
      <c r="IQ157" s="420"/>
      <c r="IR157" s="420"/>
      <c r="IS157" s="420"/>
      <c r="IT157" s="420"/>
      <c r="IU157" s="420"/>
      <c r="IV157" s="420"/>
      <c r="IW157" s="420"/>
      <c r="IX157" s="420"/>
      <c r="IY157" s="420"/>
      <c r="IZ157" s="420"/>
      <c r="JA157" s="420"/>
      <c r="JB157" s="420"/>
      <c r="JC157" s="420"/>
      <c r="JD157" s="420"/>
      <c r="JE157" s="420"/>
      <c r="JF157" s="420"/>
      <c r="JG157" s="420"/>
      <c r="JH157" s="420"/>
      <c r="JI157" s="420"/>
      <c r="JJ157" s="420"/>
      <c r="JK157" s="420"/>
      <c r="JL157" s="420"/>
      <c r="JM157" s="420"/>
      <c r="JN157" s="420"/>
      <c r="JO157" s="420"/>
      <c r="JP157" s="420"/>
      <c r="JQ157" s="420"/>
      <c r="JR157" s="420"/>
      <c r="JS157" s="420"/>
      <c r="JT157" s="420"/>
      <c r="JU157" s="420"/>
      <c r="JV157" s="420"/>
      <c r="JW157" s="420"/>
      <c r="JX157" s="420"/>
      <c r="JY157" s="420"/>
      <c r="JZ157" s="420"/>
      <c r="KA157" s="420"/>
    </row>
    <row r="158" spans="1:287" ht="30.75" customHeight="1">
      <c r="A158" s="6"/>
      <c r="B158" s="6"/>
      <c r="C158" s="240">
        <v>5</v>
      </c>
      <c r="D158" s="175" t="s">
        <v>82</v>
      </c>
      <c r="E158" s="175">
        <v>39</v>
      </c>
      <c r="F158" s="177">
        <v>8.5150000000000006</v>
      </c>
      <c r="G158" s="177"/>
      <c r="H158" s="177"/>
      <c r="I158" s="176">
        <v>12.96</v>
      </c>
      <c r="K158" s="6"/>
      <c r="L158" s="6"/>
      <c r="M158" s="6"/>
      <c r="N158" s="6"/>
      <c r="O158" s="6"/>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420"/>
      <c r="BA158" s="420"/>
      <c r="BB158" s="420"/>
      <c r="BC158" s="420"/>
      <c r="BD158" s="420"/>
      <c r="BE158" s="420"/>
      <c r="BF158" s="420"/>
      <c r="BG158" s="420"/>
      <c r="BH158" s="420"/>
      <c r="BI158" s="420"/>
      <c r="BJ158" s="420"/>
      <c r="BK158" s="420"/>
      <c r="BL158" s="420"/>
      <c r="BM158" s="420"/>
      <c r="BN158" s="420"/>
      <c r="BO158" s="420"/>
      <c r="BP158" s="420"/>
      <c r="BQ158" s="420"/>
      <c r="BR158" s="420"/>
      <c r="BS158" s="420"/>
      <c r="BT158" s="420"/>
      <c r="BU158" s="420"/>
      <c r="BV158" s="420"/>
      <c r="BW158" s="420"/>
      <c r="BX158" s="420"/>
      <c r="BY158" s="420"/>
      <c r="BZ158" s="420"/>
      <c r="CA158" s="420"/>
      <c r="CB158" s="420"/>
      <c r="CC158" s="420"/>
      <c r="CD158" s="420"/>
      <c r="CE158" s="420"/>
      <c r="CF158" s="420"/>
      <c r="CG158" s="420"/>
      <c r="CH158" s="420"/>
      <c r="CI158" s="420"/>
      <c r="CJ158" s="420"/>
      <c r="CK158" s="420"/>
      <c r="CL158" s="420"/>
      <c r="CM158" s="420"/>
      <c r="CN158" s="420"/>
      <c r="CO158" s="420"/>
      <c r="CP158" s="420"/>
      <c r="CQ158" s="420"/>
      <c r="CR158" s="420"/>
      <c r="CS158" s="420"/>
      <c r="CT158" s="420"/>
      <c r="CU158" s="420"/>
      <c r="CV158" s="420"/>
      <c r="CW158" s="420"/>
      <c r="CX158" s="420"/>
      <c r="CY158" s="420"/>
      <c r="CZ158" s="420"/>
      <c r="DA158" s="420"/>
      <c r="DB158" s="420"/>
      <c r="DC158" s="420"/>
      <c r="DD158" s="420"/>
      <c r="DE158" s="420"/>
      <c r="DF158" s="420"/>
      <c r="DG158" s="420"/>
      <c r="DH158" s="420"/>
      <c r="DI158" s="420"/>
      <c r="DJ158" s="420"/>
      <c r="DK158" s="420"/>
      <c r="DL158" s="420"/>
      <c r="DM158" s="420"/>
      <c r="DN158" s="420"/>
      <c r="DO158" s="420"/>
      <c r="DP158" s="420"/>
      <c r="DQ158" s="420"/>
      <c r="DR158" s="420"/>
      <c r="DS158" s="420"/>
      <c r="DT158" s="420"/>
      <c r="DU158" s="420"/>
      <c r="DV158" s="420"/>
      <c r="DW158" s="420"/>
      <c r="DX158" s="420"/>
      <c r="DY158" s="420"/>
      <c r="DZ158" s="420"/>
      <c r="EA158" s="420"/>
      <c r="EB158" s="420"/>
      <c r="EC158" s="420"/>
      <c r="ED158" s="420"/>
      <c r="EE158" s="420"/>
      <c r="EF158" s="420"/>
      <c r="EG158" s="420"/>
      <c r="EH158" s="420"/>
      <c r="EI158" s="420"/>
      <c r="EJ158" s="420"/>
      <c r="EK158" s="420"/>
      <c r="EL158" s="420"/>
      <c r="EM158" s="420"/>
      <c r="EN158" s="420"/>
      <c r="EO158" s="420"/>
      <c r="EP158" s="420"/>
      <c r="EQ158" s="420"/>
      <c r="ER158" s="420"/>
      <c r="ES158" s="420"/>
      <c r="ET158" s="420"/>
      <c r="EU158" s="420"/>
      <c r="EV158" s="420"/>
      <c r="EW158" s="420"/>
      <c r="EX158" s="420"/>
      <c r="EY158" s="420"/>
      <c r="EZ158" s="420"/>
      <c r="FA158" s="420"/>
      <c r="FB158" s="420"/>
      <c r="FC158" s="420"/>
      <c r="FD158" s="420"/>
      <c r="FE158" s="420"/>
      <c r="FF158" s="420"/>
      <c r="FG158" s="420"/>
      <c r="FH158" s="420"/>
      <c r="FI158" s="420"/>
      <c r="FJ158" s="420"/>
      <c r="FK158" s="420"/>
      <c r="FL158" s="420"/>
      <c r="FM158" s="420"/>
      <c r="FN158" s="420"/>
      <c r="FO158" s="420"/>
      <c r="FP158" s="420"/>
      <c r="FQ158" s="420"/>
      <c r="FR158" s="420"/>
      <c r="FS158" s="420"/>
      <c r="FT158" s="420"/>
      <c r="FU158" s="420"/>
      <c r="FV158" s="420"/>
      <c r="FW158" s="420"/>
      <c r="FX158" s="420"/>
      <c r="FY158" s="420"/>
      <c r="FZ158" s="420"/>
      <c r="GA158" s="420"/>
      <c r="GB158" s="420"/>
      <c r="GC158" s="420"/>
      <c r="GD158" s="420"/>
      <c r="GE158" s="420"/>
      <c r="GF158" s="420"/>
      <c r="GG158" s="420"/>
      <c r="GH158" s="420"/>
      <c r="GI158" s="420"/>
      <c r="GJ158" s="420"/>
      <c r="GK158" s="420"/>
      <c r="GL158" s="420"/>
      <c r="GM158" s="420"/>
      <c r="GN158" s="420"/>
      <c r="GO158" s="420"/>
      <c r="GP158" s="420"/>
      <c r="GQ158" s="420"/>
      <c r="GR158" s="420"/>
      <c r="GS158" s="420"/>
      <c r="GT158" s="420"/>
      <c r="GU158" s="420"/>
      <c r="GV158" s="420"/>
      <c r="GW158" s="420"/>
      <c r="GX158" s="420"/>
      <c r="GY158" s="420"/>
      <c r="GZ158" s="420"/>
      <c r="HA158" s="420"/>
      <c r="HB158" s="420"/>
      <c r="HC158" s="420"/>
      <c r="HD158" s="420"/>
      <c r="HE158" s="420"/>
      <c r="HF158" s="420"/>
      <c r="HG158" s="420"/>
      <c r="HH158" s="420"/>
      <c r="HI158" s="420"/>
      <c r="HJ158" s="420"/>
      <c r="HK158" s="420"/>
      <c r="HL158" s="420"/>
      <c r="HM158" s="420"/>
      <c r="HN158" s="420"/>
      <c r="HO158" s="420"/>
      <c r="HP158" s="420"/>
      <c r="HQ158" s="420"/>
      <c r="HR158" s="420"/>
      <c r="HS158" s="420"/>
      <c r="HT158" s="420"/>
      <c r="HU158" s="420"/>
      <c r="HV158" s="420"/>
      <c r="HW158" s="420"/>
      <c r="HX158" s="420"/>
      <c r="HY158" s="420"/>
      <c r="HZ158" s="420"/>
      <c r="IA158" s="420"/>
      <c r="IB158" s="420"/>
      <c r="IC158" s="420"/>
      <c r="ID158" s="420"/>
      <c r="IE158" s="420"/>
      <c r="IF158" s="420"/>
      <c r="IG158" s="420"/>
      <c r="IH158" s="420"/>
      <c r="II158" s="420"/>
      <c r="IJ158" s="420"/>
      <c r="IK158" s="420"/>
      <c r="IL158" s="420"/>
      <c r="IM158" s="420"/>
      <c r="IN158" s="420"/>
      <c r="IO158" s="420"/>
      <c r="IP158" s="420"/>
      <c r="IQ158" s="420"/>
      <c r="IR158" s="420"/>
      <c r="IS158" s="420"/>
      <c r="IT158" s="420"/>
      <c r="IU158" s="420"/>
      <c r="IV158" s="420"/>
      <c r="IW158" s="420"/>
      <c r="IX158" s="420"/>
      <c r="IY158" s="420"/>
      <c r="IZ158" s="420"/>
      <c r="JA158" s="420"/>
      <c r="JB158" s="420"/>
      <c r="JC158" s="420"/>
      <c r="JD158" s="420"/>
      <c r="JE158" s="420"/>
      <c r="JF158" s="420"/>
      <c r="JG158" s="420"/>
      <c r="JH158" s="420"/>
      <c r="JI158" s="420"/>
      <c r="JJ158" s="420"/>
      <c r="JK158" s="420"/>
      <c r="JL158" s="420"/>
      <c r="JM158" s="420"/>
      <c r="JN158" s="420"/>
      <c r="JO158" s="420"/>
      <c r="JP158" s="420"/>
      <c r="JQ158" s="420"/>
      <c r="JR158" s="420"/>
      <c r="JS158" s="420"/>
      <c r="JT158" s="420"/>
      <c r="JU158" s="420"/>
      <c r="JV158" s="420"/>
      <c r="JW158" s="420"/>
      <c r="JX158" s="420"/>
      <c r="JY158" s="420"/>
      <c r="JZ158" s="420"/>
      <c r="KA158" s="420"/>
    </row>
    <row r="159" spans="1:287" ht="30.75" customHeight="1">
      <c r="A159" s="6"/>
      <c r="B159" s="6"/>
      <c r="C159" s="240">
        <v>6</v>
      </c>
      <c r="D159" s="175" t="s">
        <v>83</v>
      </c>
      <c r="E159" s="175">
        <v>34</v>
      </c>
      <c r="F159" s="175">
        <v>6.6440000000000001</v>
      </c>
      <c r="G159" s="175"/>
      <c r="H159" s="175">
        <v>5</v>
      </c>
      <c r="I159" s="176">
        <v>13.58</v>
      </c>
      <c r="K159" s="6"/>
      <c r="L159" s="6"/>
      <c r="M159" s="6"/>
      <c r="N159" s="6"/>
      <c r="O159" s="6"/>
      <c r="P159" s="420"/>
      <c r="Q159" s="420"/>
      <c r="R159" s="420"/>
      <c r="S159" s="420"/>
      <c r="T159" s="420"/>
      <c r="U159" s="420"/>
      <c r="V159" s="420"/>
      <c r="W159" s="420"/>
      <c r="X159" s="420"/>
      <c r="Y159" s="420"/>
      <c r="Z159" s="420"/>
      <c r="AA159" s="420"/>
      <c r="AB159" s="420"/>
      <c r="AC159" s="420"/>
      <c r="AD159" s="420"/>
      <c r="AE159" s="420"/>
      <c r="AF159" s="420"/>
      <c r="AG159" s="420"/>
      <c r="AH159" s="420"/>
      <c r="AI159" s="420"/>
      <c r="AJ159" s="420"/>
      <c r="AK159" s="420"/>
      <c r="AL159" s="420"/>
      <c r="AM159" s="420"/>
      <c r="AN159" s="420"/>
      <c r="AO159" s="420"/>
      <c r="AP159" s="420"/>
      <c r="AQ159" s="420"/>
      <c r="AR159" s="420"/>
      <c r="AS159" s="420"/>
      <c r="AT159" s="420"/>
      <c r="AU159" s="420"/>
      <c r="AV159" s="420"/>
      <c r="AW159" s="420"/>
      <c r="AX159" s="420"/>
      <c r="AY159" s="420"/>
      <c r="AZ159" s="420"/>
      <c r="BA159" s="420"/>
      <c r="BB159" s="420"/>
      <c r="BC159" s="420"/>
      <c r="BD159" s="420"/>
      <c r="BE159" s="420"/>
      <c r="BF159" s="420"/>
      <c r="BG159" s="420"/>
      <c r="BH159" s="420"/>
      <c r="BI159" s="420"/>
      <c r="BJ159" s="420"/>
      <c r="BK159" s="420"/>
      <c r="BL159" s="420"/>
      <c r="BM159" s="420"/>
      <c r="BN159" s="420"/>
      <c r="BO159" s="420"/>
      <c r="BP159" s="420"/>
      <c r="BQ159" s="420"/>
      <c r="BR159" s="420"/>
      <c r="BS159" s="420"/>
      <c r="BT159" s="420"/>
      <c r="BU159" s="420"/>
      <c r="BV159" s="420"/>
      <c r="BW159" s="420"/>
      <c r="BX159" s="420"/>
      <c r="BY159" s="420"/>
      <c r="BZ159" s="420"/>
      <c r="CA159" s="420"/>
      <c r="CB159" s="420"/>
      <c r="CC159" s="420"/>
      <c r="CD159" s="420"/>
      <c r="CE159" s="420"/>
      <c r="CF159" s="420"/>
      <c r="CG159" s="420"/>
      <c r="CH159" s="420"/>
      <c r="CI159" s="420"/>
      <c r="CJ159" s="420"/>
      <c r="CK159" s="420"/>
      <c r="CL159" s="420"/>
      <c r="CM159" s="420"/>
      <c r="CN159" s="420"/>
      <c r="CO159" s="420"/>
      <c r="CP159" s="420"/>
      <c r="CQ159" s="420"/>
      <c r="CR159" s="420"/>
      <c r="CS159" s="420"/>
      <c r="CT159" s="420"/>
      <c r="CU159" s="420"/>
      <c r="CV159" s="420"/>
      <c r="CW159" s="420"/>
      <c r="CX159" s="420"/>
      <c r="CY159" s="420"/>
      <c r="CZ159" s="420"/>
      <c r="DA159" s="420"/>
      <c r="DB159" s="420"/>
      <c r="DC159" s="420"/>
      <c r="DD159" s="420"/>
      <c r="DE159" s="420"/>
      <c r="DF159" s="420"/>
      <c r="DG159" s="420"/>
      <c r="DH159" s="420"/>
      <c r="DI159" s="420"/>
      <c r="DJ159" s="420"/>
      <c r="DK159" s="420"/>
      <c r="DL159" s="420"/>
      <c r="DM159" s="420"/>
      <c r="DN159" s="420"/>
      <c r="DO159" s="420"/>
      <c r="DP159" s="420"/>
      <c r="DQ159" s="420"/>
      <c r="DR159" s="420"/>
      <c r="DS159" s="420"/>
      <c r="DT159" s="420"/>
      <c r="DU159" s="420"/>
      <c r="DV159" s="420"/>
      <c r="DW159" s="420"/>
      <c r="DX159" s="420"/>
      <c r="DY159" s="420"/>
      <c r="DZ159" s="420"/>
      <c r="EA159" s="420"/>
      <c r="EB159" s="420"/>
      <c r="EC159" s="420"/>
      <c r="ED159" s="420"/>
      <c r="EE159" s="420"/>
      <c r="EF159" s="420"/>
      <c r="EG159" s="420"/>
      <c r="EH159" s="420"/>
      <c r="EI159" s="420"/>
      <c r="EJ159" s="420"/>
      <c r="EK159" s="420"/>
      <c r="EL159" s="420"/>
      <c r="EM159" s="420"/>
      <c r="EN159" s="420"/>
      <c r="EO159" s="420"/>
      <c r="EP159" s="420"/>
      <c r="EQ159" s="420"/>
      <c r="ER159" s="420"/>
      <c r="ES159" s="420"/>
      <c r="ET159" s="420"/>
      <c r="EU159" s="420"/>
      <c r="EV159" s="420"/>
      <c r="EW159" s="420"/>
      <c r="EX159" s="420"/>
      <c r="EY159" s="420"/>
      <c r="EZ159" s="420"/>
      <c r="FA159" s="420"/>
      <c r="FB159" s="420"/>
      <c r="FC159" s="420"/>
      <c r="FD159" s="420"/>
      <c r="FE159" s="420"/>
      <c r="FF159" s="420"/>
      <c r="FG159" s="420"/>
      <c r="FH159" s="420"/>
      <c r="FI159" s="420"/>
      <c r="FJ159" s="420"/>
      <c r="FK159" s="420"/>
      <c r="FL159" s="420"/>
      <c r="FM159" s="420"/>
      <c r="FN159" s="420"/>
      <c r="FO159" s="420"/>
      <c r="FP159" s="420"/>
      <c r="FQ159" s="420"/>
      <c r="FR159" s="420"/>
      <c r="FS159" s="420"/>
      <c r="FT159" s="420"/>
      <c r="FU159" s="420"/>
      <c r="FV159" s="420"/>
      <c r="FW159" s="420"/>
      <c r="FX159" s="420"/>
      <c r="FY159" s="420"/>
      <c r="FZ159" s="420"/>
      <c r="GA159" s="420"/>
      <c r="GB159" s="420"/>
      <c r="GC159" s="420"/>
      <c r="GD159" s="420"/>
      <c r="GE159" s="420"/>
      <c r="GF159" s="420"/>
      <c r="GG159" s="420"/>
      <c r="GH159" s="420"/>
      <c r="GI159" s="420"/>
      <c r="GJ159" s="420"/>
      <c r="GK159" s="420"/>
      <c r="GL159" s="420"/>
      <c r="GM159" s="420"/>
      <c r="GN159" s="420"/>
      <c r="GO159" s="420"/>
      <c r="GP159" s="420"/>
      <c r="GQ159" s="420"/>
      <c r="GR159" s="420"/>
      <c r="GS159" s="420"/>
      <c r="GT159" s="420"/>
      <c r="GU159" s="420"/>
      <c r="GV159" s="420"/>
      <c r="GW159" s="420"/>
      <c r="GX159" s="420"/>
      <c r="GY159" s="420"/>
      <c r="GZ159" s="420"/>
      <c r="HA159" s="420"/>
      <c r="HB159" s="420"/>
      <c r="HC159" s="420"/>
      <c r="HD159" s="420"/>
      <c r="HE159" s="420"/>
      <c r="HF159" s="420"/>
      <c r="HG159" s="420"/>
      <c r="HH159" s="420"/>
      <c r="HI159" s="420"/>
      <c r="HJ159" s="420"/>
      <c r="HK159" s="420"/>
      <c r="HL159" s="420"/>
      <c r="HM159" s="420"/>
      <c r="HN159" s="420"/>
      <c r="HO159" s="420"/>
      <c r="HP159" s="420"/>
      <c r="HQ159" s="420"/>
      <c r="HR159" s="420"/>
      <c r="HS159" s="420"/>
      <c r="HT159" s="420"/>
      <c r="HU159" s="420"/>
      <c r="HV159" s="420"/>
      <c r="HW159" s="420"/>
      <c r="HX159" s="420"/>
      <c r="HY159" s="420"/>
      <c r="HZ159" s="420"/>
      <c r="IA159" s="420"/>
      <c r="IB159" s="420"/>
      <c r="IC159" s="420"/>
      <c r="ID159" s="420"/>
      <c r="IE159" s="420"/>
      <c r="IF159" s="420"/>
      <c r="IG159" s="420"/>
      <c r="IH159" s="420"/>
      <c r="II159" s="420"/>
      <c r="IJ159" s="420"/>
      <c r="IK159" s="420"/>
      <c r="IL159" s="420"/>
      <c r="IM159" s="420"/>
      <c r="IN159" s="420"/>
      <c r="IO159" s="420"/>
      <c r="IP159" s="420"/>
      <c r="IQ159" s="420"/>
      <c r="IR159" s="420"/>
      <c r="IS159" s="420"/>
      <c r="IT159" s="420"/>
      <c r="IU159" s="420"/>
      <c r="IV159" s="420"/>
      <c r="IW159" s="420"/>
      <c r="IX159" s="420"/>
      <c r="IY159" s="420"/>
      <c r="IZ159" s="420"/>
      <c r="JA159" s="420"/>
      <c r="JB159" s="420"/>
      <c r="JC159" s="420"/>
      <c r="JD159" s="420"/>
      <c r="JE159" s="420"/>
      <c r="JF159" s="420"/>
      <c r="JG159" s="420"/>
      <c r="JH159" s="420"/>
      <c r="JI159" s="420"/>
      <c r="JJ159" s="420"/>
      <c r="JK159" s="420"/>
      <c r="JL159" s="420"/>
      <c r="JM159" s="420"/>
      <c r="JN159" s="420"/>
      <c r="JO159" s="420"/>
      <c r="JP159" s="420"/>
      <c r="JQ159" s="420"/>
      <c r="JR159" s="420"/>
      <c r="JS159" s="420"/>
      <c r="JT159" s="420"/>
      <c r="JU159" s="420"/>
      <c r="JV159" s="420"/>
      <c r="JW159" s="420"/>
      <c r="JX159" s="420"/>
      <c r="JY159" s="420"/>
      <c r="JZ159" s="420"/>
      <c r="KA159" s="420"/>
    </row>
    <row r="160" spans="1:287" ht="30.75" customHeight="1">
      <c r="A160" s="6"/>
      <c r="B160" s="6"/>
      <c r="C160" s="240">
        <v>7</v>
      </c>
      <c r="D160" s="175" t="s">
        <v>94</v>
      </c>
      <c r="E160" s="175">
        <v>49</v>
      </c>
      <c r="F160" s="175">
        <v>10.819000000000001</v>
      </c>
      <c r="G160" s="175">
        <v>6</v>
      </c>
      <c r="H160" s="175">
        <v>7</v>
      </c>
      <c r="I160" s="175">
        <v>17.989999999999998</v>
      </c>
      <c r="K160" s="6"/>
      <c r="L160" s="6"/>
      <c r="M160" s="6"/>
      <c r="N160" s="6"/>
      <c r="O160" s="6"/>
      <c r="P160" s="420"/>
      <c r="Q160" s="420"/>
      <c r="R160" s="420"/>
      <c r="S160" s="420"/>
      <c r="T160" s="420"/>
      <c r="U160" s="420"/>
      <c r="V160" s="420"/>
      <c r="W160" s="420"/>
      <c r="X160" s="420"/>
      <c r="Y160" s="420"/>
      <c r="Z160" s="420"/>
      <c r="AA160" s="420"/>
      <c r="AB160" s="420"/>
      <c r="AC160" s="420"/>
      <c r="AD160" s="420"/>
      <c r="AE160" s="420"/>
      <c r="AF160" s="420"/>
      <c r="AG160" s="420"/>
      <c r="AH160" s="420"/>
      <c r="AI160" s="420"/>
      <c r="AJ160" s="420"/>
      <c r="AK160" s="420"/>
      <c r="AL160" s="420"/>
      <c r="AM160" s="420"/>
      <c r="AN160" s="420"/>
      <c r="AO160" s="420"/>
      <c r="AP160" s="420"/>
      <c r="AQ160" s="420"/>
      <c r="AR160" s="420"/>
      <c r="AS160" s="420"/>
      <c r="AT160" s="420"/>
      <c r="AU160" s="420"/>
      <c r="AV160" s="420"/>
      <c r="AW160" s="420"/>
      <c r="AX160" s="420"/>
      <c r="AY160" s="420"/>
      <c r="AZ160" s="420"/>
      <c r="BA160" s="420"/>
      <c r="BB160" s="420"/>
      <c r="BC160" s="420"/>
      <c r="BD160" s="420"/>
      <c r="BE160" s="420"/>
      <c r="BF160" s="420"/>
      <c r="BG160" s="420"/>
      <c r="BH160" s="420"/>
      <c r="BI160" s="420"/>
      <c r="BJ160" s="420"/>
      <c r="BK160" s="420"/>
      <c r="BL160" s="420"/>
      <c r="BM160" s="420"/>
      <c r="BN160" s="420"/>
      <c r="BO160" s="420"/>
      <c r="BP160" s="420"/>
      <c r="BQ160" s="420"/>
      <c r="BR160" s="420"/>
      <c r="BS160" s="420"/>
      <c r="BT160" s="420"/>
      <c r="BU160" s="420"/>
      <c r="BV160" s="420"/>
      <c r="BW160" s="420"/>
      <c r="BX160" s="420"/>
      <c r="BY160" s="420"/>
      <c r="BZ160" s="420"/>
      <c r="CA160" s="420"/>
      <c r="CB160" s="420"/>
      <c r="CC160" s="420"/>
      <c r="CD160" s="420"/>
      <c r="CE160" s="420"/>
      <c r="CF160" s="420"/>
      <c r="CG160" s="420"/>
      <c r="CH160" s="420"/>
      <c r="CI160" s="420"/>
      <c r="CJ160" s="420"/>
      <c r="CK160" s="420"/>
      <c r="CL160" s="420"/>
      <c r="CM160" s="420"/>
      <c r="CN160" s="420"/>
      <c r="CO160" s="420"/>
      <c r="CP160" s="420"/>
      <c r="CQ160" s="420"/>
      <c r="CR160" s="420"/>
      <c r="CS160" s="420"/>
      <c r="CT160" s="420"/>
      <c r="CU160" s="420"/>
      <c r="CV160" s="420"/>
      <c r="CW160" s="420"/>
      <c r="CX160" s="420"/>
      <c r="CY160" s="420"/>
      <c r="CZ160" s="420"/>
      <c r="DA160" s="420"/>
      <c r="DB160" s="420"/>
      <c r="DC160" s="420"/>
      <c r="DD160" s="420"/>
      <c r="DE160" s="420"/>
      <c r="DF160" s="420"/>
      <c r="DG160" s="420"/>
      <c r="DH160" s="420"/>
      <c r="DI160" s="420"/>
      <c r="DJ160" s="420"/>
      <c r="DK160" s="420"/>
      <c r="DL160" s="420"/>
      <c r="DM160" s="420"/>
      <c r="DN160" s="420"/>
      <c r="DO160" s="420"/>
      <c r="DP160" s="420"/>
      <c r="DQ160" s="420"/>
      <c r="DR160" s="420"/>
      <c r="DS160" s="420"/>
      <c r="DT160" s="420"/>
      <c r="DU160" s="420"/>
      <c r="DV160" s="420"/>
      <c r="DW160" s="420"/>
      <c r="DX160" s="420"/>
      <c r="DY160" s="420"/>
      <c r="DZ160" s="420"/>
      <c r="EA160" s="420"/>
      <c r="EB160" s="420"/>
      <c r="EC160" s="420"/>
      <c r="ED160" s="420"/>
      <c r="EE160" s="420"/>
      <c r="EF160" s="420"/>
      <c r="EG160" s="420"/>
      <c r="EH160" s="420"/>
      <c r="EI160" s="420"/>
      <c r="EJ160" s="420"/>
      <c r="EK160" s="420"/>
      <c r="EL160" s="420"/>
      <c r="EM160" s="420"/>
      <c r="EN160" s="420"/>
      <c r="EO160" s="420"/>
      <c r="EP160" s="420"/>
      <c r="EQ160" s="420"/>
      <c r="ER160" s="420"/>
      <c r="ES160" s="420"/>
      <c r="ET160" s="420"/>
      <c r="EU160" s="420"/>
      <c r="EV160" s="420"/>
      <c r="EW160" s="420"/>
      <c r="EX160" s="420"/>
      <c r="EY160" s="420"/>
      <c r="EZ160" s="420"/>
      <c r="FA160" s="420"/>
      <c r="FB160" s="420"/>
      <c r="FC160" s="420"/>
      <c r="FD160" s="420"/>
      <c r="FE160" s="420"/>
      <c r="FF160" s="420"/>
      <c r="FG160" s="420"/>
      <c r="FH160" s="420"/>
      <c r="FI160" s="420"/>
      <c r="FJ160" s="420"/>
      <c r="FK160" s="420"/>
      <c r="FL160" s="420"/>
      <c r="FM160" s="420"/>
      <c r="FN160" s="420"/>
      <c r="FO160" s="420"/>
      <c r="FP160" s="420"/>
      <c r="FQ160" s="420"/>
      <c r="FR160" s="420"/>
      <c r="FS160" s="420"/>
      <c r="FT160" s="420"/>
      <c r="FU160" s="420"/>
      <c r="FV160" s="420"/>
      <c r="FW160" s="420"/>
      <c r="FX160" s="420"/>
      <c r="FY160" s="420"/>
      <c r="FZ160" s="420"/>
      <c r="GA160" s="420"/>
      <c r="GB160" s="420"/>
      <c r="GC160" s="420"/>
      <c r="GD160" s="420"/>
      <c r="GE160" s="420"/>
      <c r="GF160" s="420"/>
      <c r="GG160" s="420"/>
      <c r="GH160" s="420"/>
      <c r="GI160" s="420"/>
      <c r="GJ160" s="420"/>
      <c r="GK160" s="420"/>
      <c r="GL160" s="420"/>
      <c r="GM160" s="420"/>
      <c r="GN160" s="420"/>
      <c r="GO160" s="420"/>
      <c r="GP160" s="420"/>
      <c r="GQ160" s="420"/>
      <c r="GR160" s="420"/>
      <c r="GS160" s="420"/>
      <c r="GT160" s="420"/>
      <c r="GU160" s="420"/>
      <c r="GV160" s="420"/>
      <c r="GW160" s="420"/>
      <c r="GX160" s="420"/>
      <c r="GY160" s="420"/>
      <c r="GZ160" s="420"/>
      <c r="HA160" s="420"/>
      <c r="HB160" s="420"/>
      <c r="HC160" s="420"/>
      <c r="HD160" s="420"/>
      <c r="HE160" s="420"/>
      <c r="HF160" s="420"/>
      <c r="HG160" s="420"/>
      <c r="HH160" s="420"/>
      <c r="HI160" s="420"/>
      <c r="HJ160" s="420"/>
      <c r="HK160" s="420"/>
      <c r="HL160" s="420"/>
      <c r="HM160" s="420"/>
      <c r="HN160" s="420"/>
      <c r="HO160" s="420"/>
      <c r="HP160" s="420"/>
      <c r="HQ160" s="420"/>
      <c r="HR160" s="420"/>
      <c r="HS160" s="420"/>
      <c r="HT160" s="420"/>
      <c r="HU160" s="420"/>
      <c r="HV160" s="420"/>
      <c r="HW160" s="420"/>
      <c r="HX160" s="420"/>
      <c r="HY160" s="420"/>
      <c r="HZ160" s="420"/>
      <c r="IA160" s="420"/>
      <c r="IB160" s="420"/>
      <c r="IC160" s="420"/>
      <c r="ID160" s="420"/>
      <c r="IE160" s="420"/>
      <c r="IF160" s="420"/>
      <c r="IG160" s="420"/>
      <c r="IH160" s="420"/>
      <c r="II160" s="420"/>
      <c r="IJ160" s="420"/>
      <c r="IK160" s="420"/>
      <c r="IL160" s="420"/>
      <c r="IM160" s="420"/>
      <c r="IN160" s="420"/>
      <c r="IO160" s="420"/>
      <c r="IP160" s="420"/>
      <c r="IQ160" s="420"/>
      <c r="IR160" s="420"/>
      <c r="IS160" s="420"/>
      <c r="IT160" s="420"/>
      <c r="IU160" s="420"/>
      <c r="IV160" s="420"/>
      <c r="IW160" s="420"/>
      <c r="IX160" s="420"/>
      <c r="IY160" s="420"/>
      <c r="IZ160" s="420"/>
      <c r="JA160" s="420"/>
      <c r="JB160" s="420"/>
      <c r="JC160" s="420"/>
      <c r="JD160" s="420"/>
      <c r="JE160" s="420"/>
      <c r="JF160" s="420"/>
      <c r="JG160" s="420"/>
      <c r="JH160" s="420"/>
      <c r="JI160" s="420"/>
      <c r="JJ160" s="420"/>
      <c r="JK160" s="420"/>
      <c r="JL160" s="420"/>
      <c r="JM160" s="420"/>
      <c r="JN160" s="420"/>
      <c r="JO160" s="420"/>
      <c r="JP160" s="420"/>
      <c r="JQ160" s="420"/>
      <c r="JR160" s="420"/>
      <c r="JS160" s="420"/>
      <c r="JT160" s="420"/>
      <c r="JU160" s="420"/>
      <c r="JV160" s="420"/>
      <c r="JW160" s="420"/>
      <c r="JX160" s="420"/>
      <c r="JY160" s="420"/>
      <c r="JZ160" s="420"/>
      <c r="KA160" s="420"/>
    </row>
    <row r="161" spans="1:287" ht="30.75" customHeight="1">
      <c r="A161" s="6"/>
      <c r="B161" s="6"/>
      <c r="C161" s="240">
        <v>8</v>
      </c>
      <c r="D161" s="175" t="s">
        <v>95</v>
      </c>
      <c r="E161" s="175">
        <v>27</v>
      </c>
      <c r="F161" s="175">
        <v>4.8639999999999999</v>
      </c>
      <c r="G161" s="175">
        <v>4</v>
      </c>
      <c r="H161" s="175">
        <v>9</v>
      </c>
      <c r="I161" s="43">
        <v>20.91</v>
      </c>
      <c r="K161" s="6"/>
      <c r="L161" s="6"/>
      <c r="M161" s="6"/>
      <c r="N161" s="6"/>
      <c r="O161" s="6"/>
      <c r="P161" s="420"/>
      <c r="Q161" s="420"/>
      <c r="R161" s="420"/>
      <c r="S161" s="420"/>
      <c r="T161" s="420"/>
      <c r="U161" s="420"/>
      <c r="V161" s="420"/>
      <c r="W161" s="420"/>
      <c r="X161" s="420"/>
      <c r="Y161" s="420"/>
      <c r="Z161" s="420"/>
      <c r="AA161" s="420"/>
      <c r="AB161" s="420"/>
      <c r="AC161" s="420"/>
      <c r="AD161" s="420"/>
      <c r="AE161" s="420"/>
      <c r="AF161" s="420"/>
      <c r="AG161" s="420"/>
      <c r="AH161" s="420"/>
      <c r="AI161" s="420"/>
      <c r="AJ161" s="420"/>
      <c r="AK161" s="420"/>
      <c r="AL161" s="420"/>
      <c r="AM161" s="420"/>
      <c r="AN161" s="420"/>
      <c r="AO161" s="420"/>
      <c r="AP161" s="420"/>
      <c r="AQ161" s="420"/>
      <c r="AR161" s="420"/>
      <c r="AS161" s="420"/>
      <c r="AT161" s="420"/>
      <c r="AU161" s="420"/>
      <c r="AV161" s="420"/>
      <c r="AW161" s="420"/>
      <c r="AX161" s="420"/>
      <c r="AY161" s="420"/>
      <c r="AZ161" s="420"/>
      <c r="BA161" s="420"/>
      <c r="BB161" s="420"/>
      <c r="BC161" s="420"/>
      <c r="BD161" s="420"/>
      <c r="BE161" s="420"/>
      <c r="BF161" s="420"/>
      <c r="BG161" s="420"/>
      <c r="BH161" s="420"/>
      <c r="BI161" s="420"/>
      <c r="BJ161" s="420"/>
      <c r="BK161" s="420"/>
      <c r="BL161" s="420"/>
      <c r="BM161" s="420"/>
      <c r="BN161" s="420"/>
      <c r="BO161" s="420"/>
      <c r="BP161" s="420"/>
      <c r="BQ161" s="420"/>
      <c r="BR161" s="420"/>
      <c r="BS161" s="420"/>
      <c r="BT161" s="420"/>
      <c r="BU161" s="420"/>
      <c r="BV161" s="420"/>
      <c r="BW161" s="420"/>
      <c r="BX161" s="420"/>
      <c r="BY161" s="420"/>
      <c r="BZ161" s="420"/>
      <c r="CA161" s="420"/>
      <c r="CB161" s="420"/>
      <c r="CC161" s="420"/>
      <c r="CD161" s="420"/>
      <c r="CE161" s="420"/>
      <c r="CF161" s="420"/>
      <c r="CG161" s="420"/>
      <c r="CH161" s="420"/>
      <c r="CI161" s="420"/>
      <c r="CJ161" s="420"/>
      <c r="CK161" s="420"/>
      <c r="CL161" s="420"/>
      <c r="CM161" s="420"/>
      <c r="CN161" s="420"/>
      <c r="CO161" s="420"/>
      <c r="CP161" s="420"/>
      <c r="CQ161" s="420"/>
      <c r="CR161" s="420"/>
      <c r="CS161" s="420"/>
      <c r="CT161" s="420"/>
      <c r="CU161" s="420"/>
      <c r="CV161" s="420"/>
      <c r="CW161" s="420"/>
      <c r="CX161" s="420"/>
      <c r="CY161" s="420"/>
      <c r="CZ161" s="420"/>
      <c r="DA161" s="420"/>
      <c r="DB161" s="420"/>
      <c r="DC161" s="420"/>
      <c r="DD161" s="420"/>
      <c r="DE161" s="420"/>
      <c r="DF161" s="420"/>
      <c r="DG161" s="420"/>
      <c r="DH161" s="420"/>
      <c r="DI161" s="420"/>
      <c r="DJ161" s="420"/>
      <c r="DK161" s="420"/>
      <c r="DL161" s="420"/>
      <c r="DM161" s="420"/>
      <c r="DN161" s="420"/>
      <c r="DO161" s="420"/>
      <c r="DP161" s="420"/>
      <c r="DQ161" s="420"/>
      <c r="DR161" s="420"/>
      <c r="DS161" s="420"/>
      <c r="DT161" s="420"/>
      <c r="DU161" s="420"/>
      <c r="DV161" s="420"/>
      <c r="DW161" s="420"/>
      <c r="DX161" s="420"/>
      <c r="DY161" s="420"/>
      <c r="DZ161" s="420"/>
      <c r="EA161" s="420"/>
      <c r="EB161" s="420"/>
      <c r="EC161" s="420"/>
      <c r="ED161" s="420"/>
      <c r="EE161" s="420"/>
      <c r="EF161" s="420"/>
      <c r="EG161" s="420"/>
      <c r="EH161" s="420"/>
      <c r="EI161" s="420"/>
      <c r="EJ161" s="420"/>
      <c r="EK161" s="420"/>
      <c r="EL161" s="420"/>
      <c r="EM161" s="420"/>
      <c r="EN161" s="420"/>
      <c r="EO161" s="420"/>
      <c r="EP161" s="420"/>
      <c r="EQ161" s="420"/>
      <c r="ER161" s="420"/>
      <c r="ES161" s="420"/>
      <c r="ET161" s="420"/>
      <c r="EU161" s="420"/>
      <c r="EV161" s="420"/>
      <c r="EW161" s="420"/>
      <c r="EX161" s="420"/>
      <c r="EY161" s="420"/>
      <c r="EZ161" s="420"/>
      <c r="FA161" s="420"/>
      <c r="FB161" s="420"/>
      <c r="FC161" s="420"/>
      <c r="FD161" s="420"/>
      <c r="FE161" s="420"/>
      <c r="FF161" s="420"/>
      <c r="FG161" s="420"/>
      <c r="FH161" s="420"/>
      <c r="FI161" s="420"/>
      <c r="FJ161" s="420"/>
      <c r="FK161" s="420"/>
      <c r="FL161" s="420"/>
      <c r="FM161" s="420"/>
      <c r="FN161" s="420"/>
      <c r="FO161" s="420"/>
      <c r="FP161" s="420"/>
      <c r="FQ161" s="420"/>
      <c r="FR161" s="420"/>
      <c r="FS161" s="420"/>
      <c r="FT161" s="420"/>
      <c r="FU161" s="420"/>
      <c r="FV161" s="420"/>
      <c r="FW161" s="420"/>
      <c r="FX161" s="420"/>
      <c r="FY161" s="420"/>
      <c r="FZ161" s="420"/>
      <c r="GA161" s="420"/>
      <c r="GB161" s="420"/>
      <c r="GC161" s="420"/>
      <c r="GD161" s="420"/>
      <c r="GE161" s="420"/>
      <c r="GF161" s="420"/>
      <c r="GG161" s="420"/>
      <c r="GH161" s="420"/>
      <c r="GI161" s="420"/>
      <c r="GJ161" s="420"/>
      <c r="GK161" s="420"/>
      <c r="GL161" s="420"/>
      <c r="GM161" s="420"/>
      <c r="GN161" s="420"/>
      <c r="GO161" s="420"/>
      <c r="GP161" s="420"/>
      <c r="GQ161" s="420"/>
      <c r="GR161" s="420"/>
      <c r="GS161" s="420"/>
      <c r="GT161" s="420"/>
      <c r="GU161" s="420"/>
      <c r="GV161" s="420"/>
      <c r="GW161" s="420"/>
      <c r="GX161" s="420"/>
      <c r="GY161" s="420"/>
      <c r="GZ161" s="420"/>
      <c r="HA161" s="420"/>
      <c r="HB161" s="420"/>
      <c r="HC161" s="420"/>
      <c r="HD161" s="420"/>
      <c r="HE161" s="420"/>
      <c r="HF161" s="420"/>
      <c r="HG161" s="420"/>
      <c r="HH161" s="420"/>
      <c r="HI161" s="420"/>
      <c r="HJ161" s="420"/>
      <c r="HK161" s="420"/>
      <c r="HL161" s="420"/>
      <c r="HM161" s="420"/>
      <c r="HN161" s="420"/>
      <c r="HO161" s="420"/>
      <c r="HP161" s="420"/>
      <c r="HQ161" s="420"/>
      <c r="HR161" s="420"/>
      <c r="HS161" s="420"/>
      <c r="HT161" s="420"/>
      <c r="HU161" s="420"/>
      <c r="HV161" s="420"/>
      <c r="HW161" s="420"/>
      <c r="HX161" s="420"/>
      <c r="HY161" s="420"/>
      <c r="HZ161" s="420"/>
      <c r="IA161" s="420"/>
      <c r="IB161" s="420"/>
      <c r="IC161" s="420"/>
      <c r="ID161" s="420"/>
      <c r="IE161" s="420"/>
      <c r="IF161" s="420"/>
      <c r="IG161" s="420"/>
      <c r="IH161" s="420"/>
      <c r="II161" s="420"/>
      <c r="IJ161" s="420"/>
      <c r="IK161" s="420"/>
      <c r="IL161" s="420"/>
      <c r="IM161" s="420"/>
      <c r="IN161" s="420"/>
      <c r="IO161" s="420"/>
      <c r="IP161" s="420"/>
      <c r="IQ161" s="420"/>
      <c r="IR161" s="420"/>
      <c r="IS161" s="420"/>
      <c r="IT161" s="420"/>
      <c r="IU161" s="420"/>
      <c r="IV161" s="420"/>
      <c r="IW161" s="420"/>
      <c r="IX161" s="420"/>
      <c r="IY161" s="420"/>
      <c r="IZ161" s="420"/>
      <c r="JA161" s="420"/>
      <c r="JB161" s="420"/>
      <c r="JC161" s="420"/>
      <c r="JD161" s="420"/>
      <c r="JE161" s="420"/>
      <c r="JF161" s="420"/>
      <c r="JG161" s="420"/>
      <c r="JH161" s="420"/>
      <c r="JI161" s="420"/>
      <c r="JJ161" s="420"/>
      <c r="JK161" s="420"/>
      <c r="JL161" s="420"/>
      <c r="JM161" s="420"/>
      <c r="JN161" s="420"/>
      <c r="JO161" s="420"/>
      <c r="JP161" s="420"/>
      <c r="JQ161" s="420"/>
      <c r="JR161" s="420"/>
      <c r="JS161" s="420"/>
      <c r="JT161" s="420"/>
      <c r="JU161" s="420"/>
      <c r="JV161" s="420"/>
      <c r="JW161" s="420"/>
      <c r="JX161" s="420"/>
      <c r="JY161" s="420"/>
      <c r="JZ161" s="420"/>
      <c r="KA161" s="420"/>
    </row>
    <row r="162" spans="1:287" ht="30.75" customHeight="1">
      <c r="A162" s="6"/>
      <c r="B162" s="6"/>
      <c r="C162" s="240">
        <v>9</v>
      </c>
      <c r="D162" s="81" t="s">
        <v>96</v>
      </c>
      <c r="E162" s="175">
        <v>59</v>
      </c>
      <c r="F162" s="175">
        <v>10.932</v>
      </c>
      <c r="G162" s="175">
        <v>6</v>
      </c>
      <c r="H162" s="175">
        <v>10</v>
      </c>
      <c r="I162" s="175">
        <v>14.09</v>
      </c>
      <c r="K162" s="6"/>
      <c r="L162" s="6"/>
      <c r="M162" s="6"/>
      <c r="N162" s="6"/>
      <c r="O162" s="6"/>
      <c r="P162" s="420"/>
      <c r="Q162" s="420"/>
      <c r="R162" s="420"/>
      <c r="S162" s="420"/>
      <c r="T162" s="420"/>
      <c r="U162" s="420"/>
      <c r="V162" s="420"/>
      <c r="W162" s="420"/>
      <c r="X162" s="420"/>
      <c r="Y162" s="420"/>
      <c r="Z162" s="420"/>
      <c r="AA162" s="420"/>
      <c r="AB162" s="420"/>
      <c r="AC162" s="420"/>
      <c r="AD162" s="420"/>
      <c r="AE162" s="420"/>
      <c r="AF162" s="420"/>
      <c r="AG162" s="420"/>
      <c r="AH162" s="420"/>
      <c r="AI162" s="420"/>
      <c r="AJ162" s="420"/>
      <c r="AK162" s="420"/>
      <c r="AL162" s="420"/>
      <c r="AM162" s="420"/>
      <c r="AN162" s="420"/>
      <c r="AO162" s="420"/>
      <c r="AP162" s="420"/>
      <c r="AQ162" s="420"/>
      <c r="AR162" s="420"/>
      <c r="AS162" s="420"/>
      <c r="AT162" s="420"/>
      <c r="AU162" s="420"/>
      <c r="AV162" s="420"/>
      <c r="AW162" s="420"/>
      <c r="AX162" s="420"/>
      <c r="AY162" s="420"/>
      <c r="AZ162" s="420"/>
      <c r="BA162" s="420"/>
      <c r="BB162" s="420"/>
      <c r="BC162" s="420"/>
      <c r="BD162" s="420"/>
      <c r="BE162" s="420"/>
      <c r="BF162" s="420"/>
      <c r="BG162" s="420"/>
      <c r="BH162" s="420"/>
      <c r="BI162" s="420"/>
      <c r="BJ162" s="420"/>
      <c r="BK162" s="420"/>
      <c r="BL162" s="420"/>
      <c r="BM162" s="420"/>
      <c r="BN162" s="420"/>
      <c r="BO162" s="420"/>
      <c r="BP162" s="420"/>
      <c r="BQ162" s="420"/>
      <c r="BR162" s="420"/>
      <c r="BS162" s="420"/>
      <c r="BT162" s="420"/>
      <c r="BU162" s="420"/>
      <c r="BV162" s="420"/>
      <c r="BW162" s="420"/>
      <c r="BX162" s="420"/>
      <c r="BY162" s="420"/>
      <c r="BZ162" s="420"/>
      <c r="CA162" s="420"/>
      <c r="CB162" s="420"/>
      <c r="CC162" s="420"/>
      <c r="CD162" s="420"/>
      <c r="CE162" s="420"/>
      <c r="CF162" s="420"/>
      <c r="CG162" s="420"/>
      <c r="CH162" s="420"/>
      <c r="CI162" s="420"/>
      <c r="CJ162" s="420"/>
      <c r="CK162" s="420"/>
      <c r="CL162" s="420"/>
      <c r="CM162" s="420"/>
      <c r="CN162" s="420"/>
      <c r="CO162" s="420"/>
      <c r="CP162" s="420"/>
      <c r="CQ162" s="420"/>
      <c r="CR162" s="420"/>
      <c r="CS162" s="420"/>
      <c r="CT162" s="420"/>
      <c r="CU162" s="420"/>
      <c r="CV162" s="420"/>
      <c r="CW162" s="420"/>
      <c r="CX162" s="420"/>
      <c r="CY162" s="420"/>
      <c r="CZ162" s="420"/>
      <c r="DA162" s="420"/>
      <c r="DB162" s="420"/>
      <c r="DC162" s="420"/>
      <c r="DD162" s="420"/>
      <c r="DE162" s="420"/>
      <c r="DF162" s="420"/>
      <c r="DG162" s="420"/>
      <c r="DH162" s="420"/>
      <c r="DI162" s="420"/>
      <c r="DJ162" s="420"/>
      <c r="DK162" s="420"/>
      <c r="DL162" s="420"/>
      <c r="DM162" s="420"/>
      <c r="DN162" s="420"/>
      <c r="DO162" s="420"/>
      <c r="DP162" s="420"/>
      <c r="DQ162" s="420"/>
      <c r="DR162" s="420"/>
      <c r="DS162" s="420"/>
      <c r="DT162" s="420"/>
      <c r="DU162" s="420"/>
      <c r="DV162" s="420"/>
      <c r="DW162" s="420"/>
      <c r="DX162" s="420"/>
      <c r="DY162" s="420"/>
      <c r="DZ162" s="420"/>
      <c r="EA162" s="420"/>
      <c r="EB162" s="420"/>
      <c r="EC162" s="420"/>
      <c r="ED162" s="420"/>
      <c r="EE162" s="420"/>
      <c r="EF162" s="420"/>
      <c r="EG162" s="420"/>
      <c r="EH162" s="420"/>
      <c r="EI162" s="420"/>
      <c r="EJ162" s="420"/>
      <c r="EK162" s="420"/>
      <c r="EL162" s="420"/>
      <c r="EM162" s="420"/>
      <c r="EN162" s="420"/>
      <c r="EO162" s="420"/>
      <c r="EP162" s="420"/>
      <c r="EQ162" s="420"/>
      <c r="ER162" s="420"/>
      <c r="ES162" s="420"/>
      <c r="ET162" s="420"/>
      <c r="EU162" s="420"/>
      <c r="EV162" s="420"/>
      <c r="EW162" s="420"/>
      <c r="EX162" s="420"/>
      <c r="EY162" s="420"/>
      <c r="EZ162" s="420"/>
      <c r="FA162" s="420"/>
      <c r="FB162" s="420"/>
      <c r="FC162" s="420"/>
      <c r="FD162" s="420"/>
      <c r="FE162" s="420"/>
      <c r="FF162" s="420"/>
      <c r="FG162" s="420"/>
      <c r="FH162" s="420"/>
      <c r="FI162" s="420"/>
      <c r="FJ162" s="420"/>
      <c r="FK162" s="420"/>
      <c r="FL162" s="420"/>
      <c r="FM162" s="420"/>
      <c r="FN162" s="420"/>
      <c r="FO162" s="420"/>
      <c r="FP162" s="420"/>
      <c r="FQ162" s="420"/>
      <c r="FR162" s="420"/>
      <c r="FS162" s="420"/>
      <c r="FT162" s="420"/>
      <c r="FU162" s="420"/>
      <c r="FV162" s="420"/>
      <c r="FW162" s="420"/>
      <c r="FX162" s="420"/>
      <c r="FY162" s="420"/>
      <c r="FZ162" s="420"/>
      <c r="GA162" s="420"/>
      <c r="GB162" s="420"/>
      <c r="GC162" s="420"/>
      <c r="GD162" s="420"/>
      <c r="GE162" s="420"/>
      <c r="GF162" s="420"/>
      <c r="GG162" s="420"/>
      <c r="GH162" s="420"/>
      <c r="GI162" s="420"/>
      <c r="GJ162" s="420"/>
      <c r="GK162" s="420"/>
      <c r="GL162" s="420"/>
      <c r="GM162" s="420"/>
      <c r="GN162" s="420"/>
      <c r="GO162" s="420"/>
      <c r="GP162" s="420"/>
      <c r="GQ162" s="420"/>
      <c r="GR162" s="420"/>
      <c r="GS162" s="420"/>
      <c r="GT162" s="420"/>
      <c r="GU162" s="420"/>
      <c r="GV162" s="420"/>
      <c r="GW162" s="420"/>
      <c r="GX162" s="420"/>
      <c r="GY162" s="420"/>
      <c r="GZ162" s="420"/>
      <c r="HA162" s="420"/>
      <c r="HB162" s="420"/>
      <c r="HC162" s="420"/>
      <c r="HD162" s="420"/>
      <c r="HE162" s="420"/>
      <c r="HF162" s="420"/>
      <c r="HG162" s="420"/>
      <c r="HH162" s="420"/>
      <c r="HI162" s="420"/>
      <c r="HJ162" s="420"/>
      <c r="HK162" s="420"/>
      <c r="HL162" s="420"/>
      <c r="HM162" s="420"/>
      <c r="HN162" s="420"/>
      <c r="HO162" s="420"/>
      <c r="HP162" s="420"/>
      <c r="HQ162" s="420"/>
      <c r="HR162" s="420"/>
      <c r="HS162" s="420"/>
      <c r="HT162" s="420"/>
      <c r="HU162" s="420"/>
      <c r="HV162" s="420"/>
      <c r="HW162" s="420"/>
      <c r="HX162" s="420"/>
      <c r="HY162" s="420"/>
      <c r="HZ162" s="420"/>
      <c r="IA162" s="420"/>
      <c r="IB162" s="420"/>
      <c r="IC162" s="420"/>
      <c r="ID162" s="420"/>
      <c r="IE162" s="420"/>
      <c r="IF162" s="420"/>
      <c r="IG162" s="420"/>
      <c r="IH162" s="420"/>
      <c r="II162" s="420"/>
      <c r="IJ162" s="420"/>
      <c r="IK162" s="420"/>
      <c r="IL162" s="420"/>
      <c r="IM162" s="420"/>
      <c r="IN162" s="420"/>
      <c r="IO162" s="420"/>
      <c r="IP162" s="420"/>
      <c r="IQ162" s="420"/>
      <c r="IR162" s="420"/>
      <c r="IS162" s="420"/>
      <c r="IT162" s="420"/>
      <c r="IU162" s="420"/>
      <c r="IV162" s="420"/>
      <c r="IW162" s="420"/>
      <c r="IX162" s="420"/>
      <c r="IY162" s="420"/>
      <c r="IZ162" s="420"/>
      <c r="JA162" s="420"/>
      <c r="JB162" s="420"/>
      <c r="JC162" s="420"/>
      <c r="JD162" s="420"/>
      <c r="JE162" s="420"/>
      <c r="JF162" s="420"/>
      <c r="JG162" s="420"/>
      <c r="JH162" s="420"/>
      <c r="JI162" s="420"/>
      <c r="JJ162" s="420"/>
      <c r="JK162" s="420"/>
      <c r="JL162" s="420"/>
      <c r="JM162" s="420"/>
      <c r="JN162" s="420"/>
      <c r="JO162" s="420"/>
      <c r="JP162" s="420"/>
      <c r="JQ162" s="420"/>
      <c r="JR162" s="420"/>
      <c r="JS162" s="420"/>
      <c r="JT162" s="420"/>
      <c r="JU162" s="420"/>
      <c r="JV162" s="420"/>
      <c r="JW162" s="420"/>
      <c r="JX162" s="420"/>
      <c r="JY162" s="420"/>
      <c r="JZ162" s="420"/>
      <c r="KA162" s="420"/>
    </row>
    <row r="163" spans="1:287" ht="30.75" customHeight="1">
      <c r="A163" s="6"/>
      <c r="B163" s="6"/>
      <c r="C163" s="240">
        <v>10</v>
      </c>
      <c r="D163" s="175" t="s">
        <v>97</v>
      </c>
      <c r="E163" s="175">
        <v>56</v>
      </c>
      <c r="F163" s="175">
        <v>9.5779999999999994</v>
      </c>
      <c r="G163" s="310">
        <v>6</v>
      </c>
      <c r="H163" s="311">
        <v>9</v>
      </c>
      <c r="I163" s="175">
        <v>14.1</v>
      </c>
      <c r="K163" s="6"/>
      <c r="L163" s="6"/>
      <c r="M163" s="6"/>
      <c r="N163" s="6"/>
      <c r="O163" s="6"/>
      <c r="P163" s="420"/>
      <c r="Q163" s="420"/>
      <c r="R163" s="420"/>
      <c r="S163" s="420"/>
      <c r="T163" s="420"/>
      <c r="U163" s="420"/>
      <c r="V163" s="420"/>
      <c r="W163" s="420"/>
      <c r="X163" s="420"/>
      <c r="Y163" s="420"/>
      <c r="Z163" s="420"/>
      <c r="AA163" s="420"/>
      <c r="AB163" s="420"/>
      <c r="AC163" s="420"/>
      <c r="AD163" s="420"/>
      <c r="AE163" s="420"/>
      <c r="AF163" s="420"/>
      <c r="AG163" s="420"/>
      <c r="AH163" s="420"/>
      <c r="AI163" s="420"/>
      <c r="AJ163" s="420"/>
      <c r="AK163" s="420"/>
      <c r="AL163" s="420"/>
      <c r="AM163" s="420"/>
      <c r="AN163" s="420"/>
      <c r="AO163" s="420"/>
      <c r="AP163" s="420"/>
      <c r="AQ163" s="420"/>
      <c r="AR163" s="420"/>
      <c r="AS163" s="420"/>
      <c r="AT163" s="420"/>
      <c r="AU163" s="420"/>
      <c r="AV163" s="420"/>
      <c r="AW163" s="420"/>
      <c r="AX163" s="420"/>
      <c r="AY163" s="420"/>
      <c r="AZ163" s="420"/>
      <c r="BA163" s="420"/>
      <c r="BB163" s="420"/>
      <c r="BC163" s="420"/>
      <c r="BD163" s="420"/>
      <c r="BE163" s="420"/>
      <c r="BF163" s="420"/>
      <c r="BG163" s="420"/>
      <c r="BH163" s="420"/>
      <c r="BI163" s="420"/>
      <c r="BJ163" s="420"/>
      <c r="BK163" s="420"/>
      <c r="BL163" s="420"/>
      <c r="BM163" s="420"/>
      <c r="BN163" s="420"/>
      <c r="BO163" s="420"/>
      <c r="BP163" s="420"/>
      <c r="BQ163" s="420"/>
      <c r="BR163" s="420"/>
      <c r="BS163" s="420"/>
      <c r="BT163" s="420"/>
      <c r="BU163" s="420"/>
      <c r="BV163" s="420"/>
      <c r="BW163" s="420"/>
      <c r="BX163" s="420"/>
      <c r="BY163" s="420"/>
      <c r="BZ163" s="420"/>
      <c r="CA163" s="420"/>
      <c r="CB163" s="420"/>
      <c r="CC163" s="420"/>
      <c r="CD163" s="420"/>
      <c r="CE163" s="420"/>
      <c r="CF163" s="420"/>
      <c r="CG163" s="420"/>
      <c r="CH163" s="420"/>
      <c r="CI163" s="420"/>
      <c r="CJ163" s="420"/>
      <c r="CK163" s="420"/>
      <c r="CL163" s="420"/>
      <c r="CM163" s="420"/>
      <c r="CN163" s="420"/>
      <c r="CO163" s="420"/>
      <c r="CP163" s="420"/>
      <c r="CQ163" s="420"/>
      <c r="CR163" s="420"/>
      <c r="CS163" s="420"/>
      <c r="CT163" s="420"/>
      <c r="CU163" s="420"/>
      <c r="CV163" s="420"/>
      <c r="CW163" s="420"/>
      <c r="CX163" s="420"/>
      <c r="CY163" s="420"/>
      <c r="CZ163" s="420"/>
      <c r="DA163" s="420"/>
      <c r="DB163" s="420"/>
      <c r="DC163" s="420"/>
      <c r="DD163" s="420"/>
      <c r="DE163" s="420"/>
      <c r="DF163" s="420"/>
      <c r="DG163" s="420"/>
      <c r="DH163" s="420"/>
      <c r="DI163" s="420"/>
      <c r="DJ163" s="420"/>
      <c r="DK163" s="420"/>
      <c r="DL163" s="420"/>
      <c r="DM163" s="420"/>
      <c r="DN163" s="420"/>
      <c r="DO163" s="420"/>
      <c r="DP163" s="420"/>
      <c r="DQ163" s="420"/>
      <c r="DR163" s="420"/>
      <c r="DS163" s="420"/>
      <c r="DT163" s="420"/>
      <c r="DU163" s="420"/>
      <c r="DV163" s="420"/>
      <c r="DW163" s="420"/>
      <c r="DX163" s="420"/>
      <c r="DY163" s="420"/>
      <c r="DZ163" s="420"/>
      <c r="EA163" s="420"/>
      <c r="EB163" s="420"/>
      <c r="EC163" s="420"/>
      <c r="ED163" s="420"/>
      <c r="EE163" s="420"/>
      <c r="EF163" s="420"/>
      <c r="EG163" s="420"/>
      <c r="EH163" s="420"/>
      <c r="EI163" s="420"/>
      <c r="EJ163" s="420"/>
      <c r="EK163" s="420"/>
      <c r="EL163" s="420"/>
      <c r="EM163" s="420"/>
      <c r="EN163" s="420"/>
      <c r="EO163" s="420"/>
      <c r="EP163" s="420"/>
      <c r="EQ163" s="420"/>
      <c r="ER163" s="420"/>
      <c r="ES163" s="420"/>
      <c r="ET163" s="420"/>
      <c r="EU163" s="420"/>
      <c r="EV163" s="420"/>
      <c r="EW163" s="420"/>
      <c r="EX163" s="420"/>
      <c r="EY163" s="420"/>
      <c r="EZ163" s="420"/>
      <c r="FA163" s="420"/>
      <c r="FB163" s="420"/>
      <c r="FC163" s="420"/>
      <c r="FD163" s="420"/>
      <c r="FE163" s="420"/>
      <c r="FF163" s="420"/>
      <c r="FG163" s="420"/>
      <c r="FH163" s="420"/>
      <c r="FI163" s="420"/>
      <c r="FJ163" s="420"/>
      <c r="FK163" s="420"/>
      <c r="FL163" s="420"/>
      <c r="FM163" s="420"/>
      <c r="FN163" s="420"/>
      <c r="FO163" s="420"/>
      <c r="FP163" s="420"/>
      <c r="FQ163" s="420"/>
      <c r="FR163" s="420"/>
      <c r="FS163" s="420"/>
      <c r="FT163" s="420"/>
      <c r="FU163" s="420"/>
      <c r="FV163" s="420"/>
      <c r="FW163" s="420"/>
      <c r="FX163" s="420"/>
      <c r="FY163" s="420"/>
      <c r="FZ163" s="420"/>
      <c r="GA163" s="420"/>
      <c r="GB163" s="420"/>
      <c r="GC163" s="420"/>
      <c r="GD163" s="420"/>
      <c r="GE163" s="420"/>
      <c r="GF163" s="420"/>
      <c r="GG163" s="420"/>
      <c r="GH163" s="420"/>
      <c r="GI163" s="420"/>
      <c r="GJ163" s="420"/>
      <c r="GK163" s="420"/>
      <c r="GL163" s="420"/>
      <c r="GM163" s="420"/>
      <c r="GN163" s="420"/>
      <c r="GO163" s="420"/>
      <c r="GP163" s="420"/>
      <c r="GQ163" s="420"/>
      <c r="GR163" s="420"/>
      <c r="GS163" s="420"/>
      <c r="GT163" s="420"/>
      <c r="GU163" s="420"/>
      <c r="GV163" s="420"/>
      <c r="GW163" s="420"/>
      <c r="GX163" s="420"/>
      <c r="GY163" s="420"/>
      <c r="GZ163" s="420"/>
      <c r="HA163" s="420"/>
      <c r="HB163" s="420"/>
      <c r="HC163" s="420"/>
      <c r="HD163" s="420"/>
      <c r="HE163" s="420"/>
      <c r="HF163" s="420"/>
      <c r="HG163" s="420"/>
      <c r="HH163" s="420"/>
      <c r="HI163" s="420"/>
      <c r="HJ163" s="420"/>
      <c r="HK163" s="420"/>
      <c r="HL163" s="420"/>
      <c r="HM163" s="420"/>
      <c r="HN163" s="420"/>
      <c r="HO163" s="420"/>
      <c r="HP163" s="420"/>
      <c r="HQ163" s="420"/>
      <c r="HR163" s="420"/>
      <c r="HS163" s="420"/>
      <c r="HT163" s="420"/>
      <c r="HU163" s="420"/>
      <c r="HV163" s="420"/>
      <c r="HW163" s="420"/>
      <c r="HX163" s="420"/>
      <c r="HY163" s="420"/>
      <c r="HZ163" s="420"/>
      <c r="IA163" s="420"/>
      <c r="IB163" s="420"/>
      <c r="IC163" s="420"/>
      <c r="ID163" s="420"/>
      <c r="IE163" s="420"/>
      <c r="IF163" s="420"/>
      <c r="IG163" s="420"/>
      <c r="IH163" s="420"/>
      <c r="II163" s="420"/>
      <c r="IJ163" s="420"/>
      <c r="IK163" s="420"/>
      <c r="IL163" s="420"/>
      <c r="IM163" s="420"/>
      <c r="IN163" s="420"/>
      <c r="IO163" s="420"/>
      <c r="IP163" s="420"/>
      <c r="IQ163" s="420"/>
      <c r="IR163" s="420"/>
      <c r="IS163" s="420"/>
      <c r="IT163" s="420"/>
      <c r="IU163" s="420"/>
      <c r="IV163" s="420"/>
      <c r="IW163" s="420"/>
      <c r="IX163" s="420"/>
      <c r="IY163" s="420"/>
      <c r="IZ163" s="420"/>
      <c r="JA163" s="420"/>
      <c r="JB163" s="420"/>
      <c r="JC163" s="420"/>
      <c r="JD163" s="420"/>
      <c r="JE163" s="420"/>
      <c r="JF163" s="420"/>
      <c r="JG163" s="420"/>
      <c r="JH163" s="420"/>
      <c r="JI163" s="420"/>
      <c r="JJ163" s="420"/>
      <c r="JK163" s="420"/>
      <c r="JL163" s="420"/>
      <c r="JM163" s="420"/>
      <c r="JN163" s="420"/>
      <c r="JO163" s="420"/>
      <c r="JP163" s="420"/>
      <c r="JQ163" s="420"/>
      <c r="JR163" s="420"/>
      <c r="JS163" s="420"/>
      <c r="JT163" s="420"/>
      <c r="JU163" s="420"/>
      <c r="JV163" s="420"/>
      <c r="JW163" s="420"/>
      <c r="JX163" s="420"/>
      <c r="JY163" s="420"/>
      <c r="JZ163" s="420"/>
      <c r="KA163" s="420"/>
    </row>
    <row r="164" spans="1:287" ht="30.75" customHeight="1">
      <c r="A164" s="6"/>
      <c r="B164" s="6"/>
      <c r="C164" s="240">
        <v>11</v>
      </c>
      <c r="D164" s="177" t="s">
        <v>98</v>
      </c>
      <c r="E164" s="177">
        <v>58</v>
      </c>
      <c r="F164" s="176">
        <v>12.698</v>
      </c>
      <c r="G164" s="177">
        <v>6</v>
      </c>
      <c r="H164" s="176">
        <v>9</v>
      </c>
      <c r="I164" s="176">
        <v>17.73</v>
      </c>
      <c r="K164" s="6"/>
      <c r="L164" s="6"/>
      <c r="M164" s="6"/>
      <c r="N164" s="6"/>
      <c r="O164" s="6"/>
      <c r="P164" s="420"/>
      <c r="Q164" s="420"/>
      <c r="R164" s="420"/>
      <c r="S164" s="420"/>
      <c r="T164" s="420"/>
      <c r="U164" s="420"/>
      <c r="V164" s="420"/>
      <c r="W164" s="420"/>
      <c r="X164" s="420"/>
      <c r="Y164" s="420"/>
      <c r="Z164" s="420"/>
      <c r="AA164" s="420"/>
      <c r="AB164" s="420"/>
      <c r="AC164" s="420"/>
      <c r="AD164" s="420"/>
      <c r="AE164" s="420"/>
      <c r="AF164" s="420"/>
      <c r="AG164" s="420"/>
      <c r="AH164" s="420"/>
      <c r="AI164" s="420"/>
      <c r="AJ164" s="420"/>
      <c r="AK164" s="420"/>
      <c r="AL164" s="420"/>
      <c r="AM164" s="420"/>
      <c r="AN164" s="420"/>
      <c r="AO164" s="420"/>
      <c r="AP164" s="420"/>
      <c r="AQ164" s="420"/>
      <c r="AR164" s="420"/>
      <c r="AS164" s="420"/>
      <c r="AT164" s="420"/>
      <c r="AU164" s="420"/>
      <c r="AV164" s="420"/>
      <c r="AW164" s="420"/>
      <c r="AX164" s="420"/>
      <c r="AY164" s="420"/>
      <c r="AZ164" s="420"/>
      <c r="BA164" s="420"/>
      <c r="BB164" s="420"/>
      <c r="BC164" s="420"/>
      <c r="BD164" s="420"/>
      <c r="BE164" s="420"/>
      <c r="BF164" s="420"/>
      <c r="BG164" s="420"/>
      <c r="BH164" s="420"/>
      <c r="BI164" s="420"/>
      <c r="BJ164" s="420"/>
      <c r="BK164" s="420"/>
      <c r="BL164" s="420"/>
      <c r="BM164" s="420"/>
      <c r="BN164" s="420"/>
      <c r="BO164" s="420"/>
      <c r="BP164" s="420"/>
      <c r="BQ164" s="420"/>
      <c r="BR164" s="420"/>
      <c r="BS164" s="420"/>
      <c r="BT164" s="420"/>
      <c r="BU164" s="420"/>
      <c r="BV164" s="420"/>
      <c r="BW164" s="420"/>
      <c r="BX164" s="420"/>
      <c r="BY164" s="420"/>
      <c r="BZ164" s="420"/>
      <c r="CA164" s="420"/>
      <c r="CB164" s="420"/>
      <c r="CC164" s="420"/>
      <c r="CD164" s="420"/>
      <c r="CE164" s="420"/>
      <c r="CF164" s="420"/>
      <c r="CG164" s="420"/>
      <c r="CH164" s="420"/>
      <c r="CI164" s="420"/>
      <c r="CJ164" s="420"/>
      <c r="CK164" s="420"/>
      <c r="CL164" s="420"/>
      <c r="CM164" s="420"/>
      <c r="CN164" s="420"/>
      <c r="CO164" s="420"/>
      <c r="CP164" s="420"/>
      <c r="CQ164" s="420"/>
      <c r="CR164" s="420"/>
      <c r="CS164" s="420"/>
      <c r="CT164" s="420"/>
      <c r="CU164" s="420"/>
      <c r="CV164" s="420"/>
      <c r="CW164" s="420"/>
      <c r="CX164" s="420"/>
      <c r="CY164" s="420"/>
      <c r="CZ164" s="420"/>
      <c r="DA164" s="420"/>
      <c r="DB164" s="420"/>
      <c r="DC164" s="420"/>
      <c r="DD164" s="420"/>
      <c r="DE164" s="420"/>
      <c r="DF164" s="420"/>
      <c r="DG164" s="420"/>
      <c r="DH164" s="420"/>
      <c r="DI164" s="420"/>
      <c r="DJ164" s="420"/>
      <c r="DK164" s="420"/>
      <c r="DL164" s="420"/>
      <c r="DM164" s="420"/>
      <c r="DN164" s="420"/>
      <c r="DO164" s="420"/>
      <c r="DP164" s="420"/>
      <c r="DQ164" s="420"/>
      <c r="DR164" s="420"/>
      <c r="DS164" s="420"/>
      <c r="DT164" s="420"/>
      <c r="DU164" s="420"/>
      <c r="DV164" s="420"/>
      <c r="DW164" s="420"/>
      <c r="DX164" s="420"/>
      <c r="DY164" s="420"/>
      <c r="DZ164" s="420"/>
      <c r="EA164" s="420"/>
      <c r="EB164" s="420"/>
      <c r="EC164" s="420"/>
      <c r="ED164" s="420"/>
      <c r="EE164" s="420"/>
      <c r="EF164" s="420"/>
      <c r="EG164" s="420"/>
      <c r="EH164" s="420"/>
      <c r="EI164" s="420"/>
      <c r="EJ164" s="420"/>
      <c r="EK164" s="420"/>
      <c r="EL164" s="420"/>
      <c r="EM164" s="420"/>
      <c r="EN164" s="420"/>
      <c r="EO164" s="420"/>
      <c r="EP164" s="420"/>
      <c r="EQ164" s="420"/>
      <c r="ER164" s="420"/>
      <c r="ES164" s="420"/>
      <c r="ET164" s="420"/>
      <c r="EU164" s="420"/>
      <c r="EV164" s="420"/>
      <c r="EW164" s="420"/>
      <c r="EX164" s="420"/>
      <c r="EY164" s="420"/>
      <c r="EZ164" s="420"/>
      <c r="FA164" s="420"/>
      <c r="FB164" s="420"/>
      <c r="FC164" s="420"/>
      <c r="FD164" s="420"/>
      <c r="FE164" s="420"/>
      <c r="FF164" s="420"/>
      <c r="FG164" s="420"/>
      <c r="FH164" s="420"/>
      <c r="FI164" s="420"/>
      <c r="FJ164" s="420"/>
      <c r="FK164" s="420"/>
      <c r="FL164" s="420"/>
      <c r="FM164" s="420"/>
      <c r="FN164" s="420"/>
      <c r="FO164" s="420"/>
      <c r="FP164" s="420"/>
      <c r="FQ164" s="420"/>
      <c r="FR164" s="420"/>
      <c r="FS164" s="420"/>
      <c r="FT164" s="420"/>
      <c r="FU164" s="420"/>
      <c r="FV164" s="420"/>
      <c r="FW164" s="420"/>
      <c r="FX164" s="420"/>
      <c r="FY164" s="420"/>
      <c r="FZ164" s="420"/>
      <c r="GA164" s="420"/>
      <c r="GB164" s="420"/>
      <c r="GC164" s="420"/>
      <c r="GD164" s="420"/>
      <c r="GE164" s="420"/>
      <c r="GF164" s="420"/>
      <c r="GG164" s="420"/>
      <c r="GH164" s="420"/>
      <c r="GI164" s="420"/>
      <c r="GJ164" s="420"/>
      <c r="GK164" s="420"/>
      <c r="GL164" s="420"/>
      <c r="GM164" s="420"/>
      <c r="GN164" s="420"/>
      <c r="GO164" s="420"/>
      <c r="GP164" s="420"/>
      <c r="GQ164" s="420"/>
      <c r="GR164" s="420"/>
      <c r="GS164" s="420"/>
      <c r="GT164" s="420"/>
      <c r="GU164" s="420"/>
      <c r="GV164" s="420"/>
      <c r="GW164" s="420"/>
      <c r="GX164" s="420"/>
      <c r="GY164" s="420"/>
      <c r="GZ164" s="420"/>
      <c r="HA164" s="420"/>
      <c r="HB164" s="420"/>
      <c r="HC164" s="420"/>
      <c r="HD164" s="420"/>
      <c r="HE164" s="420"/>
      <c r="HF164" s="420"/>
      <c r="HG164" s="420"/>
      <c r="HH164" s="420"/>
      <c r="HI164" s="420"/>
      <c r="HJ164" s="420"/>
      <c r="HK164" s="420"/>
      <c r="HL164" s="420"/>
      <c r="HM164" s="420"/>
      <c r="HN164" s="420"/>
      <c r="HO164" s="420"/>
      <c r="HP164" s="420"/>
      <c r="HQ164" s="420"/>
      <c r="HR164" s="420"/>
      <c r="HS164" s="420"/>
      <c r="HT164" s="420"/>
      <c r="HU164" s="420"/>
      <c r="HV164" s="420"/>
      <c r="HW164" s="420"/>
      <c r="HX164" s="420"/>
      <c r="HY164" s="420"/>
      <c r="HZ164" s="420"/>
      <c r="IA164" s="420"/>
      <c r="IB164" s="420"/>
      <c r="IC164" s="420"/>
      <c r="ID164" s="420"/>
      <c r="IE164" s="420"/>
      <c r="IF164" s="420"/>
      <c r="IG164" s="420"/>
      <c r="IH164" s="420"/>
      <c r="II164" s="420"/>
      <c r="IJ164" s="420"/>
      <c r="IK164" s="420"/>
      <c r="IL164" s="420"/>
      <c r="IM164" s="420"/>
      <c r="IN164" s="420"/>
      <c r="IO164" s="420"/>
      <c r="IP164" s="420"/>
      <c r="IQ164" s="420"/>
      <c r="IR164" s="420"/>
      <c r="IS164" s="420"/>
      <c r="IT164" s="420"/>
      <c r="IU164" s="420"/>
      <c r="IV164" s="420"/>
      <c r="IW164" s="420"/>
      <c r="IX164" s="420"/>
      <c r="IY164" s="420"/>
      <c r="IZ164" s="420"/>
      <c r="JA164" s="420"/>
      <c r="JB164" s="420"/>
      <c r="JC164" s="420"/>
      <c r="JD164" s="420"/>
      <c r="JE164" s="420"/>
      <c r="JF164" s="420"/>
      <c r="JG164" s="420"/>
      <c r="JH164" s="420"/>
      <c r="JI164" s="420"/>
      <c r="JJ164" s="420"/>
      <c r="JK164" s="420"/>
      <c r="JL164" s="420"/>
      <c r="JM164" s="420"/>
      <c r="JN164" s="420"/>
      <c r="JO164" s="420"/>
      <c r="JP164" s="420"/>
      <c r="JQ164" s="420"/>
      <c r="JR164" s="420"/>
      <c r="JS164" s="420"/>
      <c r="JT164" s="420"/>
      <c r="JU164" s="420"/>
      <c r="JV164" s="420"/>
      <c r="JW164" s="420"/>
      <c r="JX164" s="420"/>
      <c r="JY164" s="420"/>
      <c r="JZ164" s="420"/>
      <c r="KA164" s="420"/>
    </row>
    <row r="165" spans="1:287" ht="30.75" customHeight="1">
      <c r="A165" s="6"/>
      <c r="B165" s="6"/>
      <c r="C165" s="240">
        <v>12</v>
      </c>
      <c r="D165" s="81" t="s">
        <v>99</v>
      </c>
      <c r="E165" s="175">
        <v>51</v>
      </c>
      <c r="F165" s="175">
        <v>24.321999999999999</v>
      </c>
      <c r="G165" s="175">
        <v>5</v>
      </c>
      <c r="H165" s="175">
        <v>8</v>
      </c>
      <c r="I165" s="175">
        <v>38.76</v>
      </c>
      <c r="K165" s="6"/>
      <c r="L165" s="6"/>
      <c r="M165" s="6"/>
      <c r="N165" s="6"/>
      <c r="O165" s="6"/>
      <c r="P165" s="420"/>
      <c r="Q165" s="420"/>
      <c r="R165" s="420"/>
      <c r="S165" s="420"/>
      <c r="T165" s="420"/>
      <c r="U165" s="420"/>
      <c r="V165" s="420"/>
      <c r="W165" s="420"/>
      <c r="X165" s="420"/>
      <c r="Y165" s="420"/>
      <c r="Z165" s="420"/>
      <c r="AA165" s="420"/>
      <c r="AB165" s="420"/>
      <c r="AC165" s="420"/>
      <c r="AD165" s="420"/>
      <c r="AE165" s="420"/>
      <c r="AF165" s="420"/>
      <c r="AG165" s="420"/>
      <c r="AH165" s="420"/>
      <c r="AI165" s="420"/>
      <c r="AJ165" s="420"/>
      <c r="AK165" s="420"/>
      <c r="AL165" s="420"/>
      <c r="AM165" s="420"/>
      <c r="AN165" s="420"/>
      <c r="AO165" s="420"/>
      <c r="AP165" s="420"/>
      <c r="AQ165" s="420"/>
      <c r="AR165" s="420"/>
      <c r="AS165" s="420"/>
      <c r="AT165" s="420"/>
      <c r="AU165" s="420"/>
      <c r="AV165" s="420"/>
      <c r="AW165" s="420"/>
      <c r="AX165" s="420"/>
      <c r="AY165" s="420"/>
      <c r="AZ165" s="420"/>
      <c r="BA165" s="420"/>
      <c r="BB165" s="420"/>
      <c r="BC165" s="420"/>
      <c r="BD165" s="420"/>
      <c r="BE165" s="420"/>
      <c r="BF165" s="420"/>
      <c r="BG165" s="420"/>
      <c r="BH165" s="420"/>
      <c r="BI165" s="420"/>
      <c r="BJ165" s="420"/>
      <c r="BK165" s="420"/>
      <c r="BL165" s="420"/>
      <c r="BM165" s="420"/>
      <c r="BN165" s="420"/>
      <c r="BO165" s="420"/>
      <c r="BP165" s="420"/>
      <c r="BQ165" s="420"/>
      <c r="BR165" s="420"/>
      <c r="BS165" s="420"/>
      <c r="BT165" s="420"/>
      <c r="BU165" s="420"/>
      <c r="BV165" s="420"/>
      <c r="BW165" s="420"/>
      <c r="BX165" s="420"/>
      <c r="BY165" s="420"/>
      <c r="BZ165" s="420"/>
      <c r="CA165" s="420"/>
      <c r="CB165" s="420"/>
      <c r="CC165" s="420"/>
      <c r="CD165" s="420"/>
      <c r="CE165" s="420"/>
      <c r="CF165" s="420"/>
      <c r="CG165" s="420"/>
      <c r="CH165" s="420"/>
      <c r="CI165" s="420"/>
      <c r="CJ165" s="420"/>
      <c r="CK165" s="420"/>
      <c r="CL165" s="420"/>
      <c r="CM165" s="420"/>
      <c r="CN165" s="420"/>
      <c r="CO165" s="420"/>
      <c r="CP165" s="420"/>
      <c r="CQ165" s="420"/>
      <c r="CR165" s="420"/>
      <c r="CS165" s="420"/>
      <c r="CT165" s="420"/>
      <c r="CU165" s="420"/>
      <c r="CV165" s="420"/>
      <c r="CW165" s="420"/>
      <c r="CX165" s="420"/>
      <c r="CY165" s="420"/>
      <c r="CZ165" s="420"/>
      <c r="DA165" s="420"/>
      <c r="DB165" s="420"/>
      <c r="DC165" s="420"/>
      <c r="DD165" s="420"/>
      <c r="DE165" s="420"/>
      <c r="DF165" s="420"/>
      <c r="DG165" s="420"/>
      <c r="DH165" s="420"/>
      <c r="DI165" s="420"/>
      <c r="DJ165" s="420"/>
      <c r="DK165" s="420"/>
      <c r="DL165" s="420"/>
      <c r="DM165" s="420"/>
      <c r="DN165" s="420"/>
      <c r="DO165" s="420"/>
      <c r="DP165" s="420"/>
      <c r="DQ165" s="420"/>
      <c r="DR165" s="420"/>
      <c r="DS165" s="420"/>
      <c r="DT165" s="420"/>
      <c r="DU165" s="420"/>
      <c r="DV165" s="420"/>
      <c r="DW165" s="420"/>
      <c r="DX165" s="420"/>
      <c r="DY165" s="420"/>
      <c r="DZ165" s="420"/>
      <c r="EA165" s="420"/>
      <c r="EB165" s="420"/>
      <c r="EC165" s="420"/>
      <c r="ED165" s="420"/>
      <c r="EE165" s="420"/>
      <c r="EF165" s="420"/>
      <c r="EG165" s="420"/>
      <c r="EH165" s="420"/>
      <c r="EI165" s="420"/>
      <c r="EJ165" s="420"/>
      <c r="EK165" s="420"/>
      <c r="EL165" s="420"/>
      <c r="EM165" s="420"/>
      <c r="EN165" s="420"/>
      <c r="EO165" s="420"/>
      <c r="EP165" s="420"/>
      <c r="EQ165" s="420"/>
      <c r="ER165" s="420"/>
      <c r="ES165" s="420"/>
      <c r="ET165" s="420"/>
      <c r="EU165" s="420"/>
      <c r="EV165" s="420"/>
      <c r="EW165" s="420"/>
      <c r="EX165" s="420"/>
      <c r="EY165" s="420"/>
      <c r="EZ165" s="420"/>
      <c r="FA165" s="420"/>
      <c r="FB165" s="420"/>
      <c r="FC165" s="420"/>
      <c r="FD165" s="420"/>
      <c r="FE165" s="420"/>
      <c r="FF165" s="420"/>
      <c r="FG165" s="420"/>
      <c r="FH165" s="420"/>
      <c r="FI165" s="420"/>
      <c r="FJ165" s="420"/>
      <c r="FK165" s="420"/>
      <c r="FL165" s="420"/>
      <c r="FM165" s="420"/>
      <c r="FN165" s="420"/>
      <c r="FO165" s="420"/>
      <c r="FP165" s="420"/>
      <c r="FQ165" s="420"/>
      <c r="FR165" s="420"/>
      <c r="FS165" s="420"/>
      <c r="FT165" s="420"/>
      <c r="FU165" s="420"/>
      <c r="FV165" s="420"/>
      <c r="FW165" s="420"/>
      <c r="FX165" s="420"/>
      <c r="FY165" s="420"/>
      <c r="FZ165" s="420"/>
      <c r="GA165" s="420"/>
      <c r="GB165" s="420"/>
      <c r="GC165" s="420"/>
      <c r="GD165" s="420"/>
      <c r="GE165" s="420"/>
      <c r="GF165" s="420"/>
      <c r="GG165" s="420"/>
      <c r="GH165" s="420"/>
      <c r="GI165" s="420"/>
      <c r="GJ165" s="420"/>
      <c r="GK165" s="420"/>
      <c r="GL165" s="420"/>
      <c r="GM165" s="420"/>
      <c r="GN165" s="420"/>
      <c r="GO165" s="420"/>
      <c r="GP165" s="420"/>
      <c r="GQ165" s="420"/>
      <c r="GR165" s="420"/>
      <c r="GS165" s="420"/>
      <c r="GT165" s="420"/>
      <c r="GU165" s="420"/>
      <c r="GV165" s="420"/>
      <c r="GW165" s="420"/>
      <c r="GX165" s="420"/>
      <c r="GY165" s="420"/>
      <c r="GZ165" s="420"/>
      <c r="HA165" s="420"/>
      <c r="HB165" s="420"/>
      <c r="HC165" s="420"/>
      <c r="HD165" s="420"/>
      <c r="HE165" s="420"/>
      <c r="HF165" s="420"/>
      <c r="HG165" s="420"/>
      <c r="HH165" s="420"/>
      <c r="HI165" s="420"/>
      <c r="HJ165" s="420"/>
      <c r="HK165" s="420"/>
      <c r="HL165" s="420"/>
      <c r="HM165" s="420"/>
      <c r="HN165" s="420"/>
      <c r="HO165" s="420"/>
      <c r="HP165" s="420"/>
      <c r="HQ165" s="420"/>
      <c r="HR165" s="420"/>
      <c r="HS165" s="420"/>
      <c r="HT165" s="420"/>
      <c r="HU165" s="420"/>
      <c r="HV165" s="420"/>
      <c r="HW165" s="420"/>
      <c r="HX165" s="420"/>
      <c r="HY165" s="420"/>
      <c r="HZ165" s="420"/>
      <c r="IA165" s="420"/>
      <c r="IB165" s="420"/>
      <c r="IC165" s="420"/>
      <c r="ID165" s="420"/>
      <c r="IE165" s="420"/>
      <c r="IF165" s="420"/>
      <c r="IG165" s="420"/>
      <c r="IH165" s="420"/>
      <c r="II165" s="420"/>
      <c r="IJ165" s="420"/>
      <c r="IK165" s="420"/>
      <c r="IL165" s="420"/>
      <c r="IM165" s="420"/>
      <c r="IN165" s="420"/>
      <c r="IO165" s="420"/>
      <c r="IP165" s="420"/>
      <c r="IQ165" s="420"/>
      <c r="IR165" s="420"/>
      <c r="IS165" s="420"/>
      <c r="IT165" s="420"/>
      <c r="IU165" s="420"/>
      <c r="IV165" s="420"/>
      <c r="IW165" s="420"/>
      <c r="IX165" s="420"/>
      <c r="IY165" s="420"/>
      <c r="IZ165" s="420"/>
      <c r="JA165" s="420"/>
      <c r="JB165" s="420"/>
      <c r="JC165" s="420"/>
      <c r="JD165" s="420"/>
      <c r="JE165" s="420"/>
      <c r="JF165" s="420"/>
      <c r="JG165" s="420"/>
      <c r="JH165" s="420"/>
      <c r="JI165" s="420"/>
      <c r="JJ165" s="420"/>
      <c r="JK165" s="420"/>
      <c r="JL165" s="420"/>
      <c r="JM165" s="420"/>
      <c r="JN165" s="420"/>
      <c r="JO165" s="420"/>
      <c r="JP165" s="420"/>
      <c r="JQ165" s="420"/>
      <c r="JR165" s="420"/>
      <c r="JS165" s="420"/>
      <c r="JT165" s="420"/>
      <c r="JU165" s="420"/>
      <c r="JV165" s="420"/>
      <c r="JW165" s="420"/>
      <c r="JX165" s="420"/>
      <c r="JY165" s="420"/>
      <c r="JZ165" s="420"/>
      <c r="KA165" s="420"/>
    </row>
    <row r="166" spans="1:287" ht="30.75" customHeight="1">
      <c r="A166" s="6"/>
      <c r="B166" s="6"/>
      <c r="C166" s="240">
        <v>13</v>
      </c>
      <c r="D166" s="175" t="s">
        <v>100</v>
      </c>
      <c r="E166" s="175">
        <v>51</v>
      </c>
      <c r="F166" s="175">
        <v>19.059999999999999</v>
      </c>
      <c r="G166" s="175"/>
      <c r="H166" s="175">
        <v>5</v>
      </c>
      <c r="I166" s="175">
        <v>24.77</v>
      </c>
      <c r="K166" s="6"/>
      <c r="L166" s="6"/>
      <c r="M166" s="6"/>
      <c r="N166" s="6"/>
      <c r="O166" s="6"/>
      <c r="P166" s="420"/>
      <c r="Q166" s="420"/>
      <c r="R166" s="420"/>
      <c r="S166" s="420"/>
      <c r="T166" s="420"/>
      <c r="U166" s="420"/>
      <c r="V166" s="420"/>
      <c r="W166" s="420"/>
      <c r="X166" s="420"/>
      <c r="Y166" s="420"/>
      <c r="Z166" s="420"/>
      <c r="AA166" s="420"/>
      <c r="AB166" s="420"/>
      <c r="AC166" s="420"/>
      <c r="AD166" s="420"/>
      <c r="AE166" s="420"/>
      <c r="AF166" s="420"/>
      <c r="AG166" s="420"/>
      <c r="AH166" s="420"/>
      <c r="AI166" s="420"/>
      <c r="AJ166" s="420"/>
      <c r="AK166" s="420"/>
      <c r="AL166" s="420"/>
      <c r="AM166" s="420"/>
      <c r="AN166" s="420"/>
      <c r="AO166" s="420"/>
      <c r="AP166" s="420"/>
      <c r="AQ166" s="420"/>
      <c r="AR166" s="420"/>
      <c r="AS166" s="420"/>
      <c r="AT166" s="420"/>
      <c r="AU166" s="420"/>
      <c r="AV166" s="420"/>
      <c r="AW166" s="420"/>
      <c r="AX166" s="420"/>
      <c r="AY166" s="420"/>
      <c r="AZ166" s="420"/>
      <c r="BA166" s="420"/>
      <c r="BB166" s="420"/>
      <c r="BC166" s="420"/>
      <c r="BD166" s="420"/>
      <c r="BE166" s="420"/>
      <c r="BF166" s="420"/>
      <c r="BG166" s="420"/>
      <c r="BH166" s="420"/>
      <c r="BI166" s="420"/>
      <c r="BJ166" s="420"/>
      <c r="BK166" s="420"/>
      <c r="BL166" s="420"/>
      <c r="BM166" s="420"/>
      <c r="BN166" s="420"/>
      <c r="BO166" s="420"/>
      <c r="BP166" s="420"/>
      <c r="BQ166" s="420"/>
      <c r="BR166" s="420"/>
      <c r="BS166" s="420"/>
      <c r="BT166" s="420"/>
      <c r="BU166" s="420"/>
      <c r="BV166" s="420"/>
      <c r="BW166" s="420"/>
      <c r="BX166" s="420"/>
      <c r="BY166" s="420"/>
      <c r="BZ166" s="420"/>
      <c r="CA166" s="420"/>
      <c r="CB166" s="420"/>
      <c r="CC166" s="420"/>
      <c r="CD166" s="420"/>
      <c r="CE166" s="420"/>
      <c r="CF166" s="420"/>
      <c r="CG166" s="420"/>
      <c r="CH166" s="420"/>
      <c r="CI166" s="420"/>
      <c r="CJ166" s="420"/>
      <c r="CK166" s="420"/>
      <c r="CL166" s="420"/>
      <c r="CM166" s="420"/>
      <c r="CN166" s="420"/>
      <c r="CO166" s="420"/>
      <c r="CP166" s="420"/>
      <c r="CQ166" s="420"/>
      <c r="CR166" s="420"/>
      <c r="CS166" s="420"/>
      <c r="CT166" s="420"/>
      <c r="CU166" s="420"/>
      <c r="CV166" s="420"/>
      <c r="CW166" s="420"/>
      <c r="CX166" s="420"/>
      <c r="CY166" s="420"/>
      <c r="CZ166" s="420"/>
      <c r="DA166" s="420"/>
      <c r="DB166" s="420"/>
      <c r="DC166" s="420"/>
      <c r="DD166" s="420"/>
      <c r="DE166" s="420"/>
      <c r="DF166" s="420"/>
      <c r="DG166" s="420"/>
      <c r="DH166" s="420"/>
      <c r="DI166" s="420"/>
      <c r="DJ166" s="420"/>
      <c r="DK166" s="420"/>
      <c r="DL166" s="420"/>
      <c r="DM166" s="420"/>
      <c r="DN166" s="420"/>
      <c r="DO166" s="420"/>
      <c r="DP166" s="420"/>
      <c r="DQ166" s="420"/>
      <c r="DR166" s="420"/>
      <c r="DS166" s="420"/>
      <c r="DT166" s="420"/>
      <c r="DU166" s="420"/>
      <c r="DV166" s="420"/>
      <c r="DW166" s="420"/>
      <c r="DX166" s="420"/>
      <c r="DY166" s="420"/>
      <c r="DZ166" s="420"/>
      <c r="EA166" s="420"/>
      <c r="EB166" s="420"/>
      <c r="EC166" s="420"/>
      <c r="ED166" s="420"/>
      <c r="EE166" s="420"/>
      <c r="EF166" s="420"/>
      <c r="EG166" s="420"/>
      <c r="EH166" s="420"/>
      <c r="EI166" s="420"/>
      <c r="EJ166" s="420"/>
      <c r="EK166" s="420"/>
      <c r="EL166" s="420"/>
      <c r="EM166" s="420"/>
      <c r="EN166" s="420"/>
      <c r="EO166" s="420"/>
      <c r="EP166" s="420"/>
      <c r="EQ166" s="420"/>
      <c r="ER166" s="420"/>
      <c r="ES166" s="420"/>
      <c r="ET166" s="420"/>
      <c r="EU166" s="420"/>
      <c r="EV166" s="420"/>
      <c r="EW166" s="420"/>
      <c r="EX166" s="420"/>
      <c r="EY166" s="420"/>
      <c r="EZ166" s="420"/>
      <c r="FA166" s="420"/>
      <c r="FB166" s="420"/>
      <c r="FC166" s="420"/>
      <c r="FD166" s="420"/>
      <c r="FE166" s="420"/>
      <c r="FF166" s="420"/>
      <c r="FG166" s="420"/>
      <c r="FH166" s="420"/>
      <c r="FI166" s="420"/>
      <c r="FJ166" s="420"/>
      <c r="FK166" s="420"/>
      <c r="FL166" s="420"/>
      <c r="FM166" s="420"/>
      <c r="FN166" s="420"/>
      <c r="FO166" s="420"/>
      <c r="FP166" s="420"/>
      <c r="FQ166" s="420"/>
      <c r="FR166" s="420"/>
      <c r="FS166" s="420"/>
      <c r="FT166" s="420"/>
      <c r="FU166" s="420"/>
      <c r="FV166" s="420"/>
      <c r="FW166" s="420"/>
      <c r="FX166" s="420"/>
      <c r="FY166" s="420"/>
      <c r="FZ166" s="420"/>
      <c r="GA166" s="420"/>
      <c r="GB166" s="420"/>
      <c r="GC166" s="420"/>
      <c r="GD166" s="420"/>
      <c r="GE166" s="420"/>
      <c r="GF166" s="420"/>
      <c r="GG166" s="420"/>
      <c r="GH166" s="420"/>
      <c r="GI166" s="420"/>
      <c r="GJ166" s="420"/>
      <c r="GK166" s="420"/>
      <c r="GL166" s="420"/>
      <c r="GM166" s="420"/>
      <c r="GN166" s="420"/>
      <c r="GO166" s="420"/>
      <c r="GP166" s="420"/>
      <c r="GQ166" s="420"/>
      <c r="GR166" s="420"/>
      <c r="GS166" s="420"/>
      <c r="GT166" s="420"/>
      <c r="GU166" s="420"/>
      <c r="GV166" s="420"/>
      <c r="GW166" s="420"/>
      <c r="GX166" s="420"/>
      <c r="GY166" s="420"/>
      <c r="GZ166" s="420"/>
      <c r="HA166" s="420"/>
      <c r="HB166" s="420"/>
      <c r="HC166" s="420"/>
      <c r="HD166" s="420"/>
      <c r="HE166" s="420"/>
      <c r="HF166" s="420"/>
      <c r="HG166" s="420"/>
      <c r="HH166" s="420"/>
      <c r="HI166" s="420"/>
      <c r="HJ166" s="420"/>
      <c r="HK166" s="420"/>
      <c r="HL166" s="420"/>
      <c r="HM166" s="420"/>
      <c r="HN166" s="420"/>
      <c r="HO166" s="420"/>
      <c r="HP166" s="420"/>
      <c r="HQ166" s="420"/>
      <c r="HR166" s="420"/>
      <c r="HS166" s="420"/>
      <c r="HT166" s="420"/>
      <c r="HU166" s="420"/>
      <c r="HV166" s="420"/>
      <c r="HW166" s="420"/>
      <c r="HX166" s="420"/>
      <c r="HY166" s="420"/>
      <c r="HZ166" s="420"/>
      <c r="IA166" s="420"/>
      <c r="IB166" s="420"/>
      <c r="IC166" s="420"/>
      <c r="ID166" s="420"/>
      <c r="IE166" s="420"/>
      <c r="IF166" s="420"/>
      <c r="IG166" s="420"/>
      <c r="IH166" s="420"/>
      <c r="II166" s="420"/>
      <c r="IJ166" s="420"/>
      <c r="IK166" s="420"/>
      <c r="IL166" s="420"/>
      <c r="IM166" s="420"/>
      <c r="IN166" s="420"/>
      <c r="IO166" s="420"/>
      <c r="IP166" s="420"/>
      <c r="IQ166" s="420"/>
      <c r="IR166" s="420"/>
      <c r="IS166" s="420"/>
      <c r="IT166" s="420"/>
      <c r="IU166" s="420"/>
      <c r="IV166" s="420"/>
      <c r="IW166" s="420"/>
      <c r="IX166" s="420"/>
      <c r="IY166" s="420"/>
      <c r="IZ166" s="420"/>
      <c r="JA166" s="420"/>
      <c r="JB166" s="420"/>
      <c r="JC166" s="420"/>
      <c r="JD166" s="420"/>
      <c r="JE166" s="420"/>
      <c r="JF166" s="420"/>
      <c r="JG166" s="420"/>
      <c r="JH166" s="420"/>
      <c r="JI166" s="420"/>
      <c r="JJ166" s="420"/>
      <c r="JK166" s="420"/>
      <c r="JL166" s="420"/>
      <c r="JM166" s="420"/>
      <c r="JN166" s="420"/>
      <c r="JO166" s="420"/>
      <c r="JP166" s="420"/>
      <c r="JQ166" s="420"/>
      <c r="JR166" s="420"/>
      <c r="JS166" s="420"/>
      <c r="JT166" s="420"/>
      <c r="JU166" s="420"/>
      <c r="JV166" s="420"/>
      <c r="JW166" s="420"/>
      <c r="JX166" s="420"/>
      <c r="JY166" s="420"/>
      <c r="JZ166" s="420"/>
      <c r="KA166" s="420"/>
    </row>
    <row r="167" spans="1:287" ht="30.75" customHeight="1">
      <c r="A167" s="6"/>
      <c r="B167" s="6"/>
      <c r="C167" s="240">
        <v>14</v>
      </c>
      <c r="D167" s="175" t="s">
        <v>103</v>
      </c>
      <c r="E167" s="175">
        <v>49</v>
      </c>
      <c r="F167" s="175">
        <v>8.952</v>
      </c>
      <c r="G167" s="175"/>
      <c r="H167" s="175">
        <v>5</v>
      </c>
      <c r="I167" s="175">
        <v>12.28</v>
      </c>
      <c r="K167" s="6"/>
      <c r="L167" s="6"/>
      <c r="M167" s="6"/>
      <c r="N167" s="6"/>
      <c r="O167" s="6"/>
      <c r="P167" s="420"/>
      <c r="Q167" s="420"/>
      <c r="R167" s="420"/>
      <c r="S167" s="420"/>
      <c r="T167" s="420"/>
      <c r="U167" s="420"/>
      <c r="V167" s="420"/>
      <c r="W167" s="420"/>
      <c r="X167" s="420"/>
      <c r="Y167" s="420"/>
      <c r="Z167" s="420"/>
      <c r="AA167" s="420"/>
      <c r="AB167" s="420"/>
      <c r="AC167" s="420"/>
      <c r="AD167" s="420"/>
      <c r="AE167" s="420"/>
      <c r="AF167" s="420"/>
      <c r="AG167" s="420"/>
      <c r="AH167" s="420"/>
      <c r="AI167" s="420"/>
      <c r="AJ167" s="420"/>
      <c r="AK167" s="420"/>
      <c r="AL167" s="420"/>
      <c r="AM167" s="420"/>
      <c r="AN167" s="420"/>
      <c r="AO167" s="420"/>
      <c r="AP167" s="420"/>
      <c r="AQ167" s="420"/>
      <c r="AR167" s="420"/>
      <c r="AS167" s="420"/>
      <c r="AT167" s="420"/>
      <c r="AU167" s="420"/>
      <c r="AV167" s="420"/>
      <c r="AW167" s="420"/>
      <c r="AX167" s="420"/>
      <c r="AY167" s="420"/>
      <c r="AZ167" s="420"/>
      <c r="BA167" s="420"/>
      <c r="BB167" s="420"/>
      <c r="BC167" s="420"/>
      <c r="BD167" s="420"/>
      <c r="BE167" s="420"/>
      <c r="BF167" s="420"/>
      <c r="BG167" s="420"/>
      <c r="BH167" s="420"/>
      <c r="BI167" s="420"/>
      <c r="BJ167" s="420"/>
      <c r="BK167" s="420"/>
      <c r="BL167" s="420"/>
      <c r="BM167" s="420"/>
      <c r="BN167" s="420"/>
      <c r="BO167" s="420"/>
      <c r="BP167" s="420"/>
      <c r="BQ167" s="420"/>
      <c r="BR167" s="420"/>
      <c r="BS167" s="420"/>
      <c r="BT167" s="420"/>
      <c r="BU167" s="420"/>
      <c r="BV167" s="420"/>
      <c r="BW167" s="420"/>
      <c r="BX167" s="420"/>
      <c r="BY167" s="420"/>
      <c r="BZ167" s="420"/>
      <c r="CA167" s="420"/>
      <c r="CB167" s="420"/>
      <c r="CC167" s="420"/>
      <c r="CD167" s="420"/>
      <c r="CE167" s="420"/>
      <c r="CF167" s="420"/>
      <c r="CG167" s="420"/>
      <c r="CH167" s="420"/>
      <c r="CI167" s="420"/>
      <c r="CJ167" s="420"/>
      <c r="CK167" s="420"/>
      <c r="CL167" s="420"/>
      <c r="CM167" s="420"/>
      <c r="CN167" s="420"/>
      <c r="CO167" s="420"/>
      <c r="CP167" s="420"/>
      <c r="CQ167" s="420"/>
      <c r="CR167" s="420"/>
      <c r="CS167" s="420"/>
      <c r="CT167" s="420"/>
      <c r="CU167" s="420"/>
      <c r="CV167" s="420"/>
      <c r="CW167" s="420"/>
      <c r="CX167" s="420"/>
      <c r="CY167" s="420"/>
      <c r="CZ167" s="420"/>
      <c r="DA167" s="420"/>
      <c r="DB167" s="420"/>
      <c r="DC167" s="420"/>
      <c r="DD167" s="420"/>
      <c r="DE167" s="420"/>
      <c r="DF167" s="420"/>
      <c r="DG167" s="420"/>
      <c r="DH167" s="420"/>
      <c r="DI167" s="420"/>
      <c r="DJ167" s="420"/>
      <c r="DK167" s="420"/>
      <c r="DL167" s="420"/>
      <c r="DM167" s="420"/>
      <c r="DN167" s="420"/>
      <c r="DO167" s="420"/>
      <c r="DP167" s="420"/>
      <c r="DQ167" s="420"/>
      <c r="DR167" s="420"/>
      <c r="DS167" s="420"/>
      <c r="DT167" s="420"/>
      <c r="DU167" s="420"/>
      <c r="DV167" s="420"/>
      <c r="DW167" s="420"/>
      <c r="DX167" s="420"/>
      <c r="DY167" s="420"/>
      <c r="DZ167" s="420"/>
      <c r="EA167" s="420"/>
      <c r="EB167" s="420"/>
      <c r="EC167" s="420"/>
      <c r="ED167" s="420"/>
      <c r="EE167" s="420"/>
      <c r="EF167" s="420"/>
      <c r="EG167" s="420"/>
      <c r="EH167" s="420"/>
      <c r="EI167" s="420"/>
      <c r="EJ167" s="420"/>
      <c r="EK167" s="420"/>
      <c r="EL167" s="420"/>
      <c r="EM167" s="420"/>
      <c r="EN167" s="420"/>
      <c r="EO167" s="420"/>
      <c r="EP167" s="420"/>
      <c r="EQ167" s="420"/>
      <c r="ER167" s="420"/>
      <c r="ES167" s="420"/>
      <c r="ET167" s="420"/>
      <c r="EU167" s="420"/>
      <c r="EV167" s="420"/>
      <c r="EW167" s="420"/>
      <c r="EX167" s="420"/>
      <c r="EY167" s="420"/>
      <c r="EZ167" s="420"/>
      <c r="FA167" s="420"/>
      <c r="FB167" s="420"/>
      <c r="FC167" s="420"/>
      <c r="FD167" s="420"/>
      <c r="FE167" s="420"/>
      <c r="FF167" s="420"/>
      <c r="FG167" s="420"/>
      <c r="FH167" s="420"/>
      <c r="FI167" s="420"/>
      <c r="FJ167" s="420"/>
      <c r="FK167" s="420"/>
      <c r="FL167" s="420"/>
      <c r="FM167" s="420"/>
      <c r="FN167" s="420"/>
      <c r="FO167" s="420"/>
      <c r="FP167" s="420"/>
      <c r="FQ167" s="420"/>
      <c r="FR167" s="420"/>
      <c r="FS167" s="420"/>
      <c r="FT167" s="420"/>
      <c r="FU167" s="420"/>
      <c r="FV167" s="420"/>
      <c r="FW167" s="420"/>
      <c r="FX167" s="420"/>
      <c r="FY167" s="420"/>
      <c r="FZ167" s="420"/>
      <c r="GA167" s="420"/>
      <c r="GB167" s="420"/>
      <c r="GC167" s="420"/>
      <c r="GD167" s="420"/>
      <c r="GE167" s="420"/>
      <c r="GF167" s="420"/>
      <c r="GG167" s="420"/>
      <c r="GH167" s="420"/>
      <c r="GI167" s="420"/>
      <c r="GJ167" s="420"/>
      <c r="GK167" s="420"/>
      <c r="GL167" s="420"/>
      <c r="GM167" s="420"/>
      <c r="GN167" s="420"/>
      <c r="GO167" s="420"/>
      <c r="GP167" s="420"/>
      <c r="GQ167" s="420"/>
      <c r="GR167" s="420"/>
      <c r="GS167" s="420"/>
      <c r="GT167" s="420"/>
      <c r="GU167" s="420"/>
      <c r="GV167" s="420"/>
      <c r="GW167" s="420"/>
      <c r="GX167" s="420"/>
      <c r="GY167" s="420"/>
      <c r="GZ167" s="420"/>
      <c r="HA167" s="420"/>
      <c r="HB167" s="420"/>
      <c r="HC167" s="420"/>
      <c r="HD167" s="420"/>
      <c r="HE167" s="420"/>
      <c r="HF167" s="420"/>
      <c r="HG167" s="420"/>
      <c r="HH167" s="420"/>
      <c r="HI167" s="420"/>
      <c r="HJ167" s="420"/>
      <c r="HK167" s="420"/>
      <c r="HL167" s="420"/>
      <c r="HM167" s="420"/>
      <c r="HN167" s="420"/>
      <c r="HO167" s="420"/>
      <c r="HP167" s="420"/>
      <c r="HQ167" s="420"/>
      <c r="HR167" s="420"/>
      <c r="HS167" s="420"/>
      <c r="HT167" s="420"/>
      <c r="HU167" s="420"/>
      <c r="HV167" s="420"/>
      <c r="HW167" s="420"/>
      <c r="HX167" s="420"/>
      <c r="HY167" s="420"/>
      <c r="HZ167" s="420"/>
      <c r="IA167" s="420"/>
      <c r="IB167" s="420"/>
      <c r="IC167" s="420"/>
      <c r="ID167" s="420"/>
      <c r="IE167" s="420"/>
      <c r="IF167" s="420"/>
      <c r="IG167" s="420"/>
      <c r="IH167" s="420"/>
      <c r="II167" s="420"/>
      <c r="IJ167" s="420"/>
      <c r="IK167" s="420"/>
      <c r="IL167" s="420"/>
      <c r="IM167" s="420"/>
      <c r="IN167" s="420"/>
      <c r="IO167" s="420"/>
      <c r="IP167" s="420"/>
      <c r="IQ167" s="420"/>
      <c r="IR167" s="420"/>
      <c r="IS167" s="420"/>
      <c r="IT167" s="420"/>
      <c r="IU167" s="420"/>
      <c r="IV167" s="420"/>
      <c r="IW167" s="420"/>
      <c r="IX167" s="420"/>
      <c r="IY167" s="420"/>
      <c r="IZ167" s="420"/>
      <c r="JA167" s="420"/>
      <c r="JB167" s="420"/>
      <c r="JC167" s="420"/>
      <c r="JD167" s="420"/>
      <c r="JE167" s="420"/>
      <c r="JF167" s="420"/>
      <c r="JG167" s="420"/>
      <c r="JH167" s="420"/>
      <c r="JI167" s="420"/>
      <c r="JJ167" s="420"/>
      <c r="JK167" s="420"/>
      <c r="JL167" s="420"/>
      <c r="JM167" s="420"/>
      <c r="JN167" s="420"/>
      <c r="JO167" s="420"/>
      <c r="JP167" s="420"/>
      <c r="JQ167" s="420"/>
      <c r="JR167" s="420"/>
      <c r="JS167" s="420"/>
      <c r="JT167" s="420"/>
      <c r="JU167" s="420"/>
      <c r="JV167" s="420"/>
      <c r="JW167" s="420"/>
      <c r="JX167" s="420"/>
      <c r="JY167" s="420"/>
      <c r="JZ167" s="420"/>
      <c r="KA167" s="420"/>
    </row>
    <row r="168" spans="1:287" ht="30.75" customHeight="1">
      <c r="A168" s="6"/>
      <c r="B168" s="6"/>
      <c r="C168" s="240">
        <v>15</v>
      </c>
      <c r="D168" s="81" t="s">
        <v>51</v>
      </c>
      <c r="E168" s="175">
        <v>70</v>
      </c>
      <c r="F168" s="175">
        <v>17.460999999999999</v>
      </c>
      <c r="G168" s="175"/>
      <c r="H168" s="175"/>
      <c r="I168" s="175">
        <v>15</v>
      </c>
      <c r="K168" s="6"/>
      <c r="L168" s="6"/>
      <c r="M168" s="6"/>
      <c r="N168" s="6"/>
      <c r="O168" s="6"/>
      <c r="P168" s="420"/>
      <c r="Q168" s="420"/>
      <c r="R168" s="420"/>
      <c r="S168" s="420"/>
      <c r="T168" s="420"/>
      <c r="U168" s="420"/>
      <c r="V168" s="420"/>
      <c r="W168" s="420"/>
      <c r="X168" s="420"/>
      <c r="Y168" s="420"/>
      <c r="Z168" s="420"/>
      <c r="AA168" s="420"/>
      <c r="AB168" s="420"/>
      <c r="AC168" s="420"/>
      <c r="AD168" s="420"/>
      <c r="AE168" s="420"/>
      <c r="AF168" s="420"/>
      <c r="AG168" s="420"/>
      <c r="AH168" s="420"/>
      <c r="AI168" s="420"/>
      <c r="AJ168" s="420"/>
      <c r="AK168" s="420"/>
      <c r="AL168" s="420"/>
      <c r="AM168" s="420"/>
      <c r="AN168" s="420"/>
      <c r="AO168" s="420"/>
      <c r="AP168" s="420"/>
      <c r="AQ168" s="420"/>
      <c r="AR168" s="420"/>
      <c r="AS168" s="420"/>
      <c r="AT168" s="420"/>
      <c r="AU168" s="420"/>
      <c r="AV168" s="420"/>
      <c r="AW168" s="420"/>
      <c r="AX168" s="420"/>
      <c r="AY168" s="420"/>
      <c r="AZ168" s="420"/>
      <c r="BA168" s="420"/>
      <c r="BB168" s="420"/>
      <c r="BC168" s="420"/>
      <c r="BD168" s="420"/>
      <c r="BE168" s="420"/>
      <c r="BF168" s="420"/>
      <c r="BG168" s="420"/>
      <c r="BH168" s="420"/>
      <c r="BI168" s="420"/>
      <c r="BJ168" s="420"/>
      <c r="BK168" s="420"/>
      <c r="BL168" s="420"/>
      <c r="BM168" s="420"/>
      <c r="BN168" s="420"/>
      <c r="BO168" s="420"/>
      <c r="BP168" s="420"/>
      <c r="BQ168" s="420"/>
      <c r="BR168" s="420"/>
      <c r="BS168" s="420"/>
      <c r="BT168" s="420"/>
      <c r="BU168" s="420"/>
      <c r="BV168" s="420"/>
      <c r="BW168" s="420"/>
      <c r="BX168" s="420"/>
      <c r="BY168" s="420"/>
      <c r="BZ168" s="420"/>
      <c r="CA168" s="420"/>
      <c r="CB168" s="420"/>
      <c r="CC168" s="420"/>
      <c r="CD168" s="420"/>
      <c r="CE168" s="420"/>
      <c r="CF168" s="420"/>
      <c r="CG168" s="420"/>
      <c r="CH168" s="420"/>
      <c r="CI168" s="420"/>
      <c r="CJ168" s="420"/>
      <c r="CK168" s="420"/>
      <c r="CL168" s="420"/>
      <c r="CM168" s="420"/>
      <c r="CN168" s="420"/>
      <c r="CO168" s="420"/>
      <c r="CP168" s="420"/>
      <c r="CQ168" s="420"/>
      <c r="CR168" s="420"/>
      <c r="CS168" s="420"/>
      <c r="CT168" s="420"/>
      <c r="CU168" s="420"/>
      <c r="CV168" s="420"/>
      <c r="CW168" s="420"/>
      <c r="CX168" s="420"/>
      <c r="CY168" s="420"/>
      <c r="CZ168" s="420"/>
      <c r="DA168" s="420"/>
      <c r="DB168" s="420"/>
      <c r="DC168" s="420"/>
      <c r="DD168" s="420"/>
      <c r="DE168" s="420"/>
      <c r="DF168" s="420"/>
      <c r="DG168" s="420"/>
      <c r="DH168" s="420"/>
      <c r="DI168" s="420"/>
      <c r="DJ168" s="420"/>
      <c r="DK168" s="420"/>
      <c r="DL168" s="420"/>
      <c r="DM168" s="420"/>
      <c r="DN168" s="420"/>
      <c r="DO168" s="420"/>
      <c r="DP168" s="420"/>
      <c r="DQ168" s="420"/>
      <c r="DR168" s="420"/>
      <c r="DS168" s="420"/>
      <c r="DT168" s="420"/>
      <c r="DU168" s="420"/>
      <c r="DV168" s="420"/>
      <c r="DW168" s="420"/>
      <c r="DX168" s="420"/>
      <c r="DY168" s="420"/>
      <c r="DZ168" s="420"/>
      <c r="EA168" s="420"/>
      <c r="EB168" s="420"/>
      <c r="EC168" s="420"/>
      <c r="ED168" s="420"/>
      <c r="EE168" s="420"/>
      <c r="EF168" s="420"/>
      <c r="EG168" s="420"/>
      <c r="EH168" s="420"/>
      <c r="EI168" s="420"/>
      <c r="EJ168" s="420"/>
      <c r="EK168" s="420"/>
      <c r="EL168" s="420"/>
      <c r="EM168" s="420"/>
      <c r="EN168" s="420"/>
      <c r="EO168" s="420"/>
      <c r="EP168" s="420"/>
      <c r="EQ168" s="420"/>
      <c r="ER168" s="420"/>
      <c r="ES168" s="420"/>
      <c r="ET168" s="420"/>
      <c r="EU168" s="420"/>
      <c r="EV168" s="420"/>
      <c r="EW168" s="420"/>
      <c r="EX168" s="420"/>
      <c r="EY168" s="420"/>
      <c r="EZ168" s="420"/>
      <c r="FA168" s="420"/>
      <c r="FB168" s="420"/>
      <c r="FC168" s="420"/>
      <c r="FD168" s="420"/>
      <c r="FE168" s="420"/>
      <c r="FF168" s="420"/>
      <c r="FG168" s="420"/>
      <c r="FH168" s="420"/>
      <c r="FI168" s="420"/>
      <c r="FJ168" s="420"/>
      <c r="FK168" s="420"/>
      <c r="FL168" s="420"/>
      <c r="FM168" s="420"/>
      <c r="FN168" s="420"/>
      <c r="FO168" s="420"/>
      <c r="FP168" s="420"/>
      <c r="FQ168" s="420"/>
      <c r="FR168" s="420"/>
      <c r="FS168" s="420"/>
      <c r="FT168" s="420"/>
      <c r="FU168" s="420"/>
      <c r="FV168" s="420"/>
      <c r="FW168" s="420"/>
      <c r="FX168" s="420"/>
      <c r="FY168" s="420"/>
      <c r="FZ168" s="420"/>
      <c r="GA168" s="420"/>
      <c r="GB168" s="420"/>
      <c r="GC168" s="420"/>
      <c r="GD168" s="420"/>
      <c r="GE168" s="420"/>
      <c r="GF168" s="420"/>
      <c r="GG168" s="420"/>
      <c r="GH168" s="420"/>
      <c r="GI168" s="420"/>
      <c r="GJ168" s="420"/>
      <c r="GK168" s="420"/>
      <c r="GL168" s="420"/>
      <c r="GM168" s="420"/>
      <c r="GN168" s="420"/>
      <c r="GO168" s="420"/>
      <c r="GP168" s="420"/>
      <c r="GQ168" s="420"/>
      <c r="GR168" s="420"/>
      <c r="GS168" s="420"/>
      <c r="GT168" s="420"/>
      <c r="GU168" s="420"/>
      <c r="GV168" s="420"/>
      <c r="GW168" s="420"/>
      <c r="GX168" s="420"/>
      <c r="GY168" s="420"/>
      <c r="GZ168" s="420"/>
      <c r="HA168" s="420"/>
      <c r="HB168" s="420"/>
      <c r="HC168" s="420"/>
      <c r="HD168" s="420"/>
      <c r="HE168" s="420"/>
      <c r="HF168" s="420"/>
      <c r="HG168" s="420"/>
      <c r="HH168" s="420"/>
      <c r="HI168" s="420"/>
      <c r="HJ168" s="420"/>
      <c r="HK168" s="420"/>
      <c r="HL168" s="420"/>
      <c r="HM168" s="420"/>
      <c r="HN168" s="420"/>
      <c r="HO168" s="420"/>
      <c r="HP168" s="420"/>
      <c r="HQ168" s="420"/>
      <c r="HR168" s="420"/>
      <c r="HS168" s="420"/>
      <c r="HT168" s="420"/>
      <c r="HU168" s="420"/>
      <c r="HV168" s="420"/>
      <c r="HW168" s="420"/>
      <c r="HX168" s="420"/>
      <c r="HY168" s="420"/>
      <c r="HZ168" s="420"/>
      <c r="IA168" s="420"/>
      <c r="IB168" s="420"/>
      <c r="IC168" s="420"/>
      <c r="ID168" s="420"/>
      <c r="IE168" s="420"/>
      <c r="IF168" s="420"/>
      <c r="IG168" s="420"/>
      <c r="IH168" s="420"/>
      <c r="II168" s="420"/>
      <c r="IJ168" s="420"/>
      <c r="IK168" s="420"/>
      <c r="IL168" s="420"/>
      <c r="IM168" s="420"/>
      <c r="IN168" s="420"/>
      <c r="IO168" s="420"/>
      <c r="IP168" s="420"/>
      <c r="IQ168" s="420"/>
      <c r="IR168" s="420"/>
      <c r="IS168" s="420"/>
      <c r="IT168" s="420"/>
      <c r="IU168" s="420"/>
      <c r="IV168" s="420"/>
      <c r="IW168" s="420"/>
      <c r="IX168" s="420"/>
      <c r="IY168" s="420"/>
      <c r="IZ168" s="420"/>
      <c r="JA168" s="420"/>
      <c r="JB168" s="420"/>
      <c r="JC168" s="420"/>
      <c r="JD168" s="420"/>
      <c r="JE168" s="420"/>
      <c r="JF168" s="420"/>
      <c r="JG168" s="420"/>
      <c r="JH168" s="420"/>
      <c r="JI168" s="420"/>
      <c r="JJ168" s="420"/>
      <c r="JK168" s="420"/>
      <c r="JL168" s="420"/>
      <c r="JM168" s="420"/>
      <c r="JN168" s="420"/>
      <c r="JO168" s="420"/>
      <c r="JP168" s="420"/>
      <c r="JQ168" s="420"/>
      <c r="JR168" s="420"/>
      <c r="JS168" s="420"/>
      <c r="JT168" s="420"/>
      <c r="JU168" s="420"/>
      <c r="JV168" s="420"/>
      <c r="JW168" s="420"/>
      <c r="JX168" s="420"/>
      <c r="JY168" s="420"/>
      <c r="JZ168" s="420"/>
      <c r="KA168" s="420"/>
    </row>
    <row r="169" spans="1:287" ht="30.75" customHeight="1">
      <c r="A169" s="6"/>
      <c r="B169" s="6"/>
      <c r="C169" s="240">
        <v>16</v>
      </c>
      <c r="D169" s="81" t="s">
        <v>104</v>
      </c>
      <c r="E169" s="175">
        <v>41</v>
      </c>
      <c r="F169" s="175">
        <v>7.0890000000000004</v>
      </c>
      <c r="G169" s="175"/>
      <c r="H169" s="175"/>
      <c r="I169" s="175">
        <v>10.3</v>
      </c>
      <c r="K169" s="6"/>
      <c r="L169" s="6"/>
      <c r="M169" s="6"/>
      <c r="N169" s="6"/>
      <c r="O169" s="6"/>
      <c r="P169" s="420"/>
      <c r="Q169" s="420"/>
      <c r="R169" s="420"/>
      <c r="S169" s="420"/>
      <c r="T169" s="420"/>
      <c r="U169" s="420"/>
      <c r="V169" s="420"/>
      <c r="W169" s="420"/>
      <c r="X169" s="420"/>
      <c r="Y169" s="420"/>
      <c r="Z169" s="420"/>
      <c r="AA169" s="420"/>
      <c r="AB169" s="420"/>
      <c r="AC169" s="420"/>
      <c r="AD169" s="420"/>
      <c r="AE169" s="420"/>
      <c r="AF169" s="420"/>
      <c r="AG169" s="420"/>
      <c r="AH169" s="420"/>
      <c r="AI169" s="420"/>
      <c r="AJ169" s="420"/>
      <c r="AK169" s="420"/>
      <c r="AL169" s="420"/>
      <c r="AM169" s="420"/>
      <c r="AN169" s="420"/>
      <c r="AO169" s="420"/>
      <c r="AP169" s="420"/>
      <c r="AQ169" s="420"/>
      <c r="AR169" s="420"/>
      <c r="AS169" s="420"/>
      <c r="AT169" s="420"/>
      <c r="AU169" s="420"/>
      <c r="AV169" s="420"/>
      <c r="AW169" s="420"/>
      <c r="AX169" s="420"/>
      <c r="AY169" s="420"/>
      <c r="AZ169" s="420"/>
      <c r="BA169" s="420"/>
      <c r="BB169" s="420"/>
      <c r="BC169" s="420"/>
      <c r="BD169" s="420"/>
      <c r="BE169" s="420"/>
      <c r="BF169" s="420"/>
      <c r="BG169" s="420"/>
      <c r="BH169" s="420"/>
      <c r="BI169" s="420"/>
      <c r="BJ169" s="420"/>
      <c r="BK169" s="420"/>
      <c r="BL169" s="420"/>
      <c r="BM169" s="420"/>
      <c r="BN169" s="420"/>
      <c r="BO169" s="420"/>
      <c r="BP169" s="420"/>
      <c r="BQ169" s="420"/>
      <c r="BR169" s="420"/>
      <c r="BS169" s="420"/>
      <c r="BT169" s="420"/>
      <c r="BU169" s="420"/>
      <c r="BV169" s="420"/>
      <c r="BW169" s="420"/>
      <c r="BX169" s="420"/>
      <c r="BY169" s="420"/>
      <c r="BZ169" s="420"/>
      <c r="CA169" s="420"/>
      <c r="CB169" s="420"/>
      <c r="CC169" s="420"/>
      <c r="CD169" s="420"/>
      <c r="CE169" s="420"/>
      <c r="CF169" s="420"/>
      <c r="CG169" s="420"/>
      <c r="CH169" s="420"/>
      <c r="CI169" s="420"/>
      <c r="CJ169" s="420"/>
      <c r="CK169" s="420"/>
      <c r="CL169" s="420"/>
      <c r="CM169" s="420"/>
      <c r="CN169" s="420"/>
      <c r="CO169" s="420"/>
      <c r="CP169" s="420"/>
      <c r="CQ169" s="420"/>
      <c r="CR169" s="420"/>
      <c r="CS169" s="420"/>
      <c r="CT169" s="420"/>
      <c r="CU169" s="420"/>
      <c r="CV169" s="420"/>
      <c r="CW169" s="420"/>
      <c r="CX169" s="420"/>
      <c r="CY169" s="420"/>
      <c r="CZ169" s="420"/>
      <c r="DA169" s="420"/>
      <c r="DB169" s="420"/>
      <c r="DC169" s="420"/>
      <c r="DD169" s="420"/>
      <c r="DE169" s="420"/>
      <c r="DF169" s="420"/>
      <c r="DG169" s="420"/>
      <c r="DH169" s="420"/>
      <c r="DI169" s="420"/>
      <c r="DJ169" s="420"/>
      <c r="DK169" s="420"/>
      <c r="DL169" s="420"/>
      <c r="DM169" s="420"/>
      <c r="DN169" s="420"/>
      <c r="DO169" s="420"/>
      <c r="DP169" s="420"/>
      <c r="DQ169" s="420"/>
      <c r="DR169" s="420"/>
      <c r="DS169" s="420"/>
      <c r="DT169" s="420"/>
      <c r="DU169" s="420"/>
      <c r="DV169" s="420"/>
      <c r="DW169" s="420"/>
      <c r="DX169" s="420"/>
      <c r="DY169" s="420"/>
      <c r="DZ169" s="420"/>
      <c r="EA169" s="420"/>
      <c r="EB169" s="420"/>
      <c r="EC169" s="420"/>
      <c r="ED169" s="420"/>
      <c r="EE169" s="420"/>
      <c r="EF169" s="420"/>
      <c r="EG169" s="420"/>
      <c r="EH169" s="420"/>
      <c r="EI169" s="420"/>
      <c r="EJ169" s="420"/>
      <c r="EK169" s="420"/>
      <c r="EL169" s="420"/>
      <c r="EM169" s="420"/>
      <c r="EN169" s="420"/>
      <c r="EO169" s="420"/>
      <c r="EP169" s="420"/>
      <c r="EQ169" s="420"/>
      <c r="ER169" s="420"/>
      <c r="ES169" s="420"/>
      <c r="ET169" s="420"/>
      <c r="EU169" s="420"/>
      <c r="EV169" s="420"/>
      <c r="EW169" s="420"/>
      <c r="EX169" s="420"/>
      <c r="EY169" s="420"/>
      <c r="EZ169" s="420"/>
      <c r="FA169" s="420"/>
      <c r="FB169" s="420"/>
      <c r="FC169" s="420"/>
      <c r="FD169" s="420"/>
      <c r="FE169" s="420"/>
      <c r="FF169" s="420"/>
      <c r="FG169" s="420"/>
      <c r="FH169" s="420"/>
      <c r="FI169" s="420"/>
      <c r="FJ169" s="420"/>
      <c r="FK169" s="420"/>
      <c r="FL169" s="420"/>
      <c r="FM169" s="420"/>
      <c r="FN169" s="420"/>
      <c r="FO169" s="420"/>
      <c r="FP169" s="420"/>
      <c r="FQ169" s="420"/>
      <c r="FR169" s="420"/>
      <c r="FS169" s="420"/>
      <c r="FT169" s="420"/>
      <c r="FU169" s="420"/>
      <c r="FV169" s="420"/>
      <c r="FW169" s="420"/>
      <c r="FX169" s="420"/>
      <c r="FY169" s="420"/>
      <c r="FZ169" s="420"/>
      <c r="GA169" s="420"/>
      <c r="GB169" s="420"/>
      <c r="GC169" s="420"/>
      <c r="GD169" s="420"/>
      <c r="GE169" s="420"/>
      <c r="GF169" s="420"/>
      <c r="GG169" s="420"/>
      <c r="GH169" s="420"/>
      <c r="GI169" s="420"/>
      <c r="GJ169" s="420"/>
      <c r="GK169" s="420"/>
      <c r="GL169" s="420"/>
      <c r="GM169" s="420"/>
      <c r="GN169" s="420"/>
      <c r="GO169" s="420"/>
      <c r="GP169" s="420"/>
      <c r="GQ169" s="420"/>
      <c r="GR169" s="420"/>
      <c r="GS169" s="420"/>
      <c r="GT169" s="420"/>
      <c r="GU169" s="420"/>
      <c r="GV169" s="420"/>
      <c r="GW169" s="420"/>
      <c r="GX169" s="420"/>
      <c r="GY169" s="420"/>
      <c r="GZ169" s="420"/>
      <c r="HA169" s="420"/>
      <c r="HB169" s="420"/>
      <c r="HC169" s="420"/>
      <c r="HD169" s="420"/>
      <c r="HE169" s="420"/>
      <c r="HF169" s="420"/>
      <c r="HG169" s="420"/>
      <c r="HH169" s="420"/>
      <c r="HI169" s="420"/>
      <c r="HJ169" s="420"/>
      <c r="HK169" s="420"/>
      <c r="HL169" s="420"/>
      <c r="HM169" s="420"/>
      <c r="HN169" s="420"/>
      <c r="HO169" s="420"/>
      <c r="HP169" s="420"/>
      <c r="HQ169" s="420"/>
      <c r="HR169" s="420"/>
      <c r="HS169" s="420"/>
      <c r="HT169" s="420"/>
      <c r="HU169" s="420"/>
      <c r="HV169" s="420"/>
      <c r="HW169" s="420"/>
      <c r="HX169" s="420"/>
      <c r="HY169" s="420"/>
      <c r="HZ169" s="420"/>
      <c r="IA169" s="420"/>
      <c r="IB169" s="420"/>
      <c r="IC169" s="420"/>
      <c r="ID169" s="420"/>
      <c r="IE169" s="420"/>
      <c r="IF169" s="420"/>
      <c r="IG169" s="420"/>
      <c r="IH169" s="420"/>
      <c r="II169" s="420"/>
      <c r="IJ169" s="420"/>
      <c r="IK169" s="420"/>
      <c r="IL169" s="420"/>
      <c r="IM169" s="420"/>
      <c r="IN169" s="420"/>
      <c r="IO169" s="420"/>
      <c r="IP169" s="420"/>
      <c r="IQ169" s="420"/>
      <c r="IR169" s="420"/>
      <c r="IS169" s="420"/>
      <c r="IT169" s="420"/>
      <c r="IU169" s="420"/>
      <c r="IV169" s="420"/>
      <c r="IW169" s="420"/>
      <c r="IX169" s="420"/>
      <c r="IY169" s="420"/>
      <c r="IZ169" s="420"/>
      <c r="JA169" s="420"/>
      <c r="JB169" s="420"/>
      <c r="JC169" s="420"/>
      <c r="JD169" s="420"/>
      <c r="JE169" s="420"/>
      <c r="JF169" s="420"/>
      <c r="JG169" s="420"/>
      <c r="JH169" s="420"/>
      <c r="JI169" s="420"/>
      <c r="JJ169" s="420"/>
      <c r="JK169" s="420"/>
      <c r="JL169" s="420"/>
      <c r="JM169" s="420"/>
      <c r="JN169" s="420"/>
      <c r="JO169" s="420"/>
      <c r="JP169" s="420"/>
      <c r="JQ169" s="420"/>
      <c r="JR169" s="420"/>
      <c r="JS169" s="420"/>
      <c r="JT169" s="420"/>
      <c r="JU169" s="420"/>
      <c r="JV169" s="420"/>
      <c r="JW169" s="420"/>
      <c r="JX169" s="420"/>
      <c r="JY169" s="420"/>
      <c r="JZ169" s="420"/>
      <c r="KA169" s="420"/>
    </row>
    <row r="170" spans="1:287" ht="30.75" customHeight="1">
      <c r="A170" s="6"/>
      <c r="B170" s="6"/>
      <c r="C170" s="6"/>
      <c r="D170" s="6"/>
      <c r="E170" s="6"/>
      <c r="F170" s="6"/>
      <c r="G170" s="6"/>
      <c r="H170" s="6"/>
      <c r="I170" s="6"/>
      <c r="K170" s="6"/>
      <c r="L170" s="6"/>
      <c r="M170" s="6"/>
      <c r="N170" s="6"/>
      <c r="O170" s="6"/>
      <c r="P170" s="420"/>
      <c r="Q170" s="420"/>
      <c r="R170" s="420"/>
      <c r="S170" s="420"/>
      <c r="T170" s="420"/>
      <c r="U170" s="420"/>
      <c r="V170" s="420"/>
      <c r="W170" s="420"/>
      <c r="X170" s="420"/>
      <c r="Y170" s="420"/>
      <c r="Z170" s="420"/>
      <c r="AA170" s="420"/>
      <c r="AB170" s="420"/>
      <c r="AC170" s="420"/>
      <c r="AD170" s="420"/>
      <c r="AE170" s="420"/>
      <c r="AF170" s="420"/>
      <c r="AG170" s="420"/>
      <c r="AH170" s="420"/>
      <c r="AI170" s="420"/>
      <c r="AJ170" s="420"/>
      <c r="AK170" s="420"/>
      <c r="AL170" s="420"/>
      <c r="AM170" s="420"/>
      <c r="AN170" s="420"/>
      <c r="AO170" s="420"/>
      <c r="AP170" s="420"/>
      <c r="AQ170" s="420"/>
      <c r="AR170" s="420"/>
      <c r="AS170" s="420"/>
      <c r="AT170" s="420"/>
      <c r="AU170" s="420"/>
      <c r="AV170" s="420"/>
      <c r="AW170" s="420"/>
      <c r="AX170" s="420"/>
      <c r="AY170" s="420"/>
      <c r="AZ170" s="420"/>
      <c r="BA170" s="420"/>
      <c r="BB170" s="420"/>
      <c r="BC170" s="420"/>
      <c r="BD170" s="420"/>
      <c r="BE170" s="420"/>
      <c r="BF170" s="420"/>
      <c r="BG170" s="420"/>
      <c r="BH170" s="420"/>
      <c r="BI170" s="420"/>
      <c r="BJ170" s="420"/>
      <c r="BK170" s="420"/>
      <c r="BL170" s="420"/>
      <c r="BM170" s="420"/>
      <c r="BN170" s="420"/>
      <c r="BO170" s="420"/>
      <c r="BP170" s="420"/>
      <c r="BQ170" s="420"/>
      <c r="BR170" s="420"/>
      <c r="BS170" s="420"/>
      <c r="BT170" s="420"/>
      <c r="BU170" s="420"/>
      <c r="BV170" s="420"/>
      <c r="BW170" s="420"/>
      <c r="BX170" s="420"/>
      <c r="BY170" s="420"/>
      <c r="BZ170" s="420"/>
      <c r="CA170" s="420"/>
      <c r="CB170" s="420"/>
      <c r="CC170" s="420"/>
      <c r="CD170" s="420"/>
      <c r="CE170" s="420"/>
      <c r="CF170" s="420"/>
      <c r="CG170" s="420"/>
      <c r="CH170" s="420"/>
      <c r="CI170" s="420"/>
      <c r="CJ170" s="420"/>
      <c r="CK170" s="420"/>
      <c r="CL170" s="420"/>
      <c r="CM170" s="420"/>
      <c r="CN170" s="420"/>
      <c r="CO170" s="420"/>
      <c r="CP170" s="420"/>
      <c r="CQ170" s="420"/>
      <c r="CR170" s="420"/>
      <c r="CS170" s="420"/>
      <c r="CT170" s="420"/>
      <c r="CU170" s="420"/>
      <c r="CV170" s="420"/>
      <c r="CW170" s="420"/>
      <c r="CX170" s="420"/>
      <c r="CY170" s="420"/>
      <c r="CZ170" s="420"/>
      <c r="DA170" s="420"/>
      <c r="DB170" s="420"/>
      <c r="DC170" s="420"/>
      <c r="DD170" s="420"/>
      <c r="DE170" s="420"/>
      <c r="DF170" s="420"/>
      <c r="DG170" s="420"/>
      <c r="DH170" s="420"/>
      <c r="DI170" s="420"/>
      <c r="DJ170" s="420"/>
      <c r="DK170" s="420"/>
      <c r="DL170" s="420"/>
      <c r="DM170" s="420"/>
      <c r="DN170" s="420"/>
      <c r="DO170" s="420"/>
      <c r="DP170" s="420"/>
      <c r="DQ170" s="420"/>
      <c r="DR170" s="420"/>
      <c r="DS170" s="420"/>
      <c r="DT170" s="420"/>
      <c r="DU170" s="420"/>
      <c r="DV170" s="420"/>
      <c r="DW170" s="420"/>
      <c r="DX170" s="420"/>
      <c r="DY170" s="420"/>
      <c r="DZ170" s="420"/>
      <c r="EA170" s="420"/>
      <c r="EB170" s="420"/>
      <c r="EC170" s="420"/>
      <c r="ED170" s="420"/>
      <c r="EE170" s="420"/>
      <c r="EF170" s="420"/>
      <c r="EG170" s="420"/>
      <c r="EH170" s="420"/>
      <c r="EI170" s="420"/>
      <c r="EJ170" s="420"/>
      <c r="EK170" s="420"/>
      <c r="EL170" s="420"/>
      <c r="EM170" s="420"/>
      <c r="EN170" s="420"/>
      <c r="EO170" s="420"/>
      <c r="EP170" s="420"/>
      <c r="EQ170" s="420"/>
      <c r="ER170" s="420"/>
      <c r="ES170" s="420"/>
      <c r="ET170" s="420"/>
      <c r="EU170" s="420"/>
      <c r="EV170" s="420"/>
      <c r="EW170" s="420"/>
      <c r="EX170" s="420"/>
      <c r="EY170" s="420"/>
      <c r="EZ170" s="420"/>
      <c r="FA170" s="420"/>
      <c r="FB170" s="420"/>
      <c r="FC170" s="420"/>
      <c r="FD170" s="420"/>
      <c r="FE170" s="420"/>
      <c r="FF170" s="420"/>
      <c r="FG170" s="420"/>
      <c r="FH170" s="420"/>
      <c r="FI170" s="420"/>
      <c r="FJ170" s="420"/>
      <c r="FK170" s="420"/>
      <c r="FL170" s="420"/>
      <c r="FM170" s="420"/>
      <c r="FN170" s="420"/>
      <c r="FO170" s="420"/>
      <c r="FP170" s="420"/>
      <c r="FQ170" s="420"/>
      <c r="FR170" s="420"/>
      <c r="FS170" s="420"/>
      <c r="FT170" s="420"/>
      <c r="FU170" s="420"/>
      <c r="FV170" s="420"/>
      <c r="FW170" s="420"/>
      <c r="FX170" s="420"/>
      <c r="FY170" s="420"/>
      <c r="FZ170" s="420"/>
      <c r="GA170" s="420"/>
      <c r="GB170" s="420"/>
      <c r="GC170" s="420"/>
      <c r="GD170" s="420"/>
      <c r="GE170" s="420"/>
      <c r="GF170" s="420"/>
      <c r="GG170" s="420"/>
      <c r="GH170" s="420"/>
      <c r="GI170" s="420"/>
      <c r="GJ170" s="420"/>
      <c r="GK170" s="420"/>
      <c r="GL170" s="420"/>
      <c r="GM170" s="420"/>
      <c r="GN170" s="420"/>
      <c r="GO170" s="420"/>
      <c r="GP170" s="420"/>
      <c r="GQ170" s="420"/>
      <c r="GR170" s="420"/>
      <c r="GS170" s="420"/>
      <c r="GT170" s="420"/>
      <c r="GU170" s="420"/>
      <c r="GV170" s="420"/>
      <c r="GW170" s="420"/>
      <c r="GX170" s="420"/>
      <c r="GY170" s="420"/>
      <c r="GZ170" s="420"/>
      <c r="HA170" s="420"/>
      <c r="HB170" s="420"/>
      <c r="HC170" s="420"/>
      <c r="HD170" s="420"/>
      <c r="HE170" s="420"/>
      <c r="HF170" s="420"/>
      <c r="HG170" s="420"/>
      <c r="HH170" s="420"/>
      <c r="HI170" s="420"/>
      <c r="HJ170" s="420"/>
      <c r="HK170" s="420"/>
      <c r="HL170" s="420"/>
      <c r="HM170" s="420"/>
      <c r="HN170" s="420"/>
      <c r="HO170" s="420"/>
      <c r="HP170" s="420"/>
      <c r="HQ170" s="420"/>
      <c r="HR170" s="420"/>
      <c r="HS170" s="420"/>
      <c r="HT170" s="420"/>
      <c r="HU170" s="420"/>
      <c r="HV170" s="420"/>
      <c r="HW170" s="420"/>
      <c r="HX170" s="420"/>
      <c r="HY170" s="420"/>
      <c r="HZ170" s="420"/>
      <c r="IA170" s="420"/>
      <c r="IB170" s="420"/>
      <c r="IC170" s="420"/>
      <c r="ID170" s="420"/>
      <c r="IE170" s="420"/>
      <c r="IF170" s="420"/>
      <c r="IG170" s="420"/>
      <c r="IH170" s="420"/>
      <c r="II170" s="420"/>
      <c r="IJ170" s="420"/>
      <c r="IK170" s="420"/>
      <c r="IL170" s="420"/>
      <c r="IM170" s="420"/>
      <c r="IN170" s="420"/>
      <c r="IO170" s="420"/>
      <c r="IP170" s="420"/>
      <c r="IQ170" s="420"/>
      <c r="IR170" s="420"/>
      <c r="IS170" s="420"/>
      <c r="IT170" s="420"/>
      <c r="IU170" s="420"/>
      <c r="IV170" s="420"/>
      <c r="IW170" s="420"/>
      <c r="IX170" s="420"/>
      <c r="IY170" s="420"/>
      <c r="IZ170" s="420"/>
      <c r="JA170" s="420"/>
      <c r="JB170" s="420"/>
      <c r="JC170" s="420"/>
      <c r="JD170" s="420"/>
      <c r="JE170" s="420"/>
      <c r="JF170" s="420"/>
      <c r="JG170" s="420"/>
      <c r="JH170" s="420"/>
      <c r="JI170" s="420"/>
      <c r="JJ170" s="420"/>
      <c r="JK170" s="420"/>
      <c r="JL170" s="420"/>
      <c r="JM170" s="420"/>
      <c r="JN170" s="420"/>
      <c r="JO170" s="420"/>
      <c r="JP170" s="420"/>
      <c r="JQ170" s="420"/>
      <c r="JR170" s="420"/>
      <c r="JS170" s="420"/>
      <c r="JT170" s="420"/>
      <c r="JU170" s="420"/>
      <c r="JV170" s="420"/>
      <c r="JW170" s="420"/>
      <c r="JX170" s="420"/>
      <c r="JY170" s="420"/>
      <c r="JZ170" s="420"/>
      <c r="KA170" s="420"/>
    </row>
    <row r="171" spans="1:287" ht="25" customHeight="1">
      <c r="A171" s="6"/>
      <c r="B171" s="6"/>
      <c r="C171" s="424" t="s">
        <v>1158</v>
      </c>
      <c r="D171" s="424"/>
      <c r="E171" s="424"/>
      <c r="F171" s="424"/>
      <c r="G171" s="424"/>
      <c r="H171" s="424"/>
      <c r="I171" s="424"/>
      <c r="K171" s="3"/>
      <c r="L171" s="6"/>
      <c r="M171" s="6"/>
      <c r="N171" s="6"/>
      <c r="O171" s="6"/>
      <c r="P171" s="420"/>
      <c r="Q171" s="420"/>
      <c r="R171" s="420"/>
      <c r="S171" s="420"/>
      <c r="T171" s="420"/>
      <c r="U171" s="420"/>
      <c r="V171" s="420"/>
      <c r="W171" s="420"/>
      <c r="X171" s="420"/>
      <c r="Y171" s="420"/>
      <c r="Z171" s="420"/>
      <c r="AA171" s="420"/>
      <c r="AB171" s="420"/>
      <c r="AC171" s="420"/>
      <c r="AD171" s="420"/>
      <c r="AE171" s="420"/>
      <c r="AF171" s="420"/>
      <c r="AG171" s="420"/>
      <c r="AH171" s="420"/>
      <c r="AI171" s="420"/>
      <c r="AJ171" s="420"/>
      <c r="AK171" s="420"/>
      <c r="AL171" s="420"/>
      <c r="AM171" s="420"/>
      <c r="AN171" s="420"/>
      <c r="AO171" s="420"/>
      <c r="AP171" s="420"/>
      <c r="AQ171" s="420"/>
      <c r="AR171" s="420"/>
      <c r="AS171" s="420"/>
      <c r="AT171" s="420"/>
      <c r="AU171" s="420"/>
      <c r="AV171" s="420"/>
      <c r="AW171" s="420"/>
      <c r="AX171" s="420"/>
      <c r="AY171" s="420"/>
      <c r="AZ171" s="420"/>
      <c r="BA171" s="420"/>
      <c r="BB171" s="420"/>
      <c r="BC171" s="420"/>
      <c r="BD171" s="420"/>
      <c r="BE171" s="420"/>
      <c r="BF171" s="420"/>
      <c r="BG171" s="420"/>
      <c r="BH171" s="420"/>
      <c r="BI171" s="420"/>
      <c r="BJ171" s="420"/>
      <c r="BK171" s="420"/>
      <c r="BL171" s="420"/>
      <c r="BM171" s="420"/>
      <c r="BN171" s="420"/>
      <c r="BO171" s="420"/>
      <c r="BP171" s="420"/>
      <c r="BQ171" s="420"/>
      <c r="BR171" s="420"/>
      <c r="BS171" s="420"/>
      <c r="BT171" s="420"/>
      <c r="BU171" s="420"/>
      <c r="BV171" s="420"/>
      <c r="BW171" s="420"/>
      <c r="BX171" s="420"/>
      <c r="BY171" s="420"/>
      <c r="BZ171" s="420"/>
      <c r="CA171" s="420"/>
      <c r="CB171" s="420"/>
      <c r="CC171" s="420"/>
      <c r="CD171" s="420"/>
      <c r="CE171" s="420"/>
      <c r="CF171" s="420"/>
      <c r="CG171" s="420"/>
      <c r="CH171" s="420"/>
      <c r="CI171" s="420"/>
      <c r="CJ171" s="420"/>
      <c r="CK171" s="420"/>
      <c r="CL171" s="420"/>
      <c r="CM171" s="420"/>
      <c r="CN171" s="420"/>
      <c r="CO171" s="420"/>
      <c r="CP171" s="420"/>
      <c r="CQ171" s="420"/>
      <c r="CR171" s="420"/>
      <c r="CS171" s="420"/>
      <c r="CT171" s="420"/>
      <c r="CU171" s="420"/>
      <c r="CV171" s="420"/>
      <c r="CW171" s="420"/>
      <c r="CX171" s="420"/>
      <c r="CY171" s="420"/>
      <c r="CZ171" s="420"/>
      <c r="DA171" s="420"/>
      <c r="DB171" s="420"/>
      <c r="DC171" s="420"/>
      <c r="DD171" s="420"/>
      <c r="DE171" s="420"/>
      <c r="DF171" s="420"/>
      <c r="DG171" s="420"/>
      <c r="DH171" s="420"/>
      <c r="DI171" s="420"/>
      <c r="DJ171" s="420"/>
      <c r="DK171" s="420"/>
      <c r="DL171" s="420"/>
      <c r="DM171" s="420"/>
      <c r="DN171" s="420"/>
      <c r="DO171" s="420"/>
      <c r="DP171" s="420"/>
      <c r="DQ171" s="420"/>
      <c r="DR171" s="420"/>
      <c r="DS171" s="420"/>
      <c r="DT171" s="420"/>
      <c r="DU171" s="420"/>
      <c r="DV171" s="420"/>
      <c r="DW171" s="420"/>
      <c r="DX171" s="420"/>
      <c r="DY171" s="420"/>
      <c r="DZ171" s="420"/>
      <c r="EA171" s="420"/>
      <c r="EB171" s="420"/>
      <c r="EC171" s="420"/>
      <c r="ED171" s="420"/>
      <c r="EE171" s="420"/>
      <c r="EF171" s="420"/>
      <c r="EG171" s="420"/>
      <c r="EH171" s="420"/>
      <c r="EI171" s="420"/>
      <c r="EJ171" s="420"/>
      <c r="EK171" s="420"/>
      <c r="EL171" s="420"/>
      <c r="EM171" s="420"/>
      <c r="EN171" s="420"/>
      <c r="EO171" s="420"/>
      <c r="EP171" s="420"/>
      <c r="EQ171" s="420"/>
      <c r="ER171" s="420"/>
      <c r="ES171" s="420"/>
      <c r="ET171" s="420"/>
      <c r="EU171" s="420"/>
      <c r="EV171" s="420"/>
      <c r="EW171" s="420"/>
      <c r="EX171" s="420"/>
      <c r="EY171" s="420"/>
      <c r="EZ171" s="420"/>
      <c r="FA171" s="420"/>
      <c r="FB171" s="420"/>
      <c r="FC171" s="420"/>
      <c r="FD171" s="420"/>
      <c r="FE171" s="420"/>
      <c r="FF171" s="420"/>
      <c r="FG171" s="420"/>
      <c r="FH171" s="420"/>
      <c r="FI171" s="420"/>
      <c r="FJ171" s="420"/>
      <c r="FK171" s="420"/>
      <c r="FL171" s="420"/>
      <c r="FM171" s="420"/>
      <c r="FN171" s="420"/>
      <c r="FO171" s="420"/>
      <c r="FP171" s="420"/>
      <c r="FQ171" s="420"/>
      <c r="FR171" s="420"/>
      <c r="FS171" s="420"/>
      <c r="FT171" s="420"/>
      <c r="FU171" s="420"/>
      <c r="FV171" s="420"/>
      <c r="FW171" s="420"/>
      <c r="FX171" s="420"/>
      <c r="FY171" s="420"/>
      <c r="FZ171" s="420"/>
      <c r="GA171" s="420"/>
      <c r="GB171" s="420"/>
      <c r="GC171" s="420"/>
      <c r="GD171" s="420"/>
      <c r="GE171" s="420"/>
      <c r="GF171" s="420"/>
      <c r="GG171" s="420"/>
      <c r="GH171" s="420"/>
      <c r="GI171" s="420"/>
      <c r="GJ171" s="420"/>
      <c r="GK171" s="420"/>
      <c r="GL171" s="420"/>
      <c r="GM171" s="420"/>
      <c r="GN171" s="420"/>
      <c r="GO171" s="420"/>
      <c r="GP171" s="420"/>
      <c r="GQ171" s="420"/>
      <c r="GR171" s="420"/>
      <c r="GS171" s="420"/>
      <c r="GT171" s="420"/>
      <c r="GU171" s="420"/>
      <c r="GV171" s="420"/>
      <c r="GW171" s="420"/>
      <c r="GX171" s="420"/>
      <c r="GY171" s="420"/>
      <c r="GZ171" s="420"/>
      <c r="HA171" s="420"/>
      <c r="HB171" s="420"/>
      <c r="HC171" s="420"/>
      <c r="HD171" s="420"/>
      <c r="HE171" s="420"/>
      <c r="HF171" s="420"/>
      <c r="HG171" s="420"/>
      <c r="HH171" s="420"/>
      <c r="HI171" s="420"/>
      <c r="HJ171" s="420"/>
      <c r="HK171" s="420"/>
      <c r="HL171" s="420"/>
      <c r="HM171" s="420"/>
      <c r="HN171" s="420"/>
      <c r="HO171" s="420"/>
      <c r="HP171" s="420"/>
      <c r="HQ171" s="420"/>
      <c r="HR171" s="420"/>
      <c r="HS171" s="420"/>
      <c r="HT171" s="420"/>
      <c r="HU171" s="420"/>
      <c r="HV171" s="420"/>
      <c r="HW171" s="420"/>
      <c r="HX171" s="420"/>
      <c r="HY171" s="420"/>
      <c r="HZ171" s="420"/>
      <c r="IA171" s="420"/>
      <c r="IB171" s="420"/>
      <c r="IC171" s="420"/>
      <c r="ID171" s="420"/>
      <c r="IE171" s="420"/>
      <c r="IF171" s="420"/>
      <c r="IG171" s="420"/>
      <c r="IH171" s="420"/>
      <c r="II171" s="420"/>
      <c r="IJ171" s="420"/>
      <c r="IK171" s="420"/>
      <c r="IL171" s="420"/>
      <c r="IM171" s="420"/>
      <c r="IN171" s="420"/>
      <c r="IO171" s="420"/>
      <c r="IP171" s="420"/>
      <c r="IQ171" s="420"/>
      <c r="IR171" s="420"/>
      <c r="IS171" s="420"/>
      <c r="IT171" s="420"/>
      <c r="IU171" s="420"/>
      <c r="IV171" s="420"/>
      <c r="IW171" s="420"/>
      <c r="IX171" s="420"/>
      <c r="IY171" s="420"/>
      <c r="IZ171" s="420"/>
      <c r="JA171" s="420"/>
      <c r="JB171" s="420"/>
      <c r="JC171" s="420"/>
      <c r="JD171" s="420"/>
      <c r="JE171" s="420"/>
      <c r="JF171" s="420"/>
      <c r="JG171" s="420"/>
      <c r="JH171" s="420"/>
      <c r="JI171" s="420"/>
      <c r="JJ171" s="420"/>
      <c r="JK171" s="420"/>
      <c r="JL171" s="420"/>
      <c r="JM171" s="420"/>
      <c r="JN171" s="420"/>
      <c r="JO171" s="420"/>
      <c r="JP171" s="420"/>
      <c r="JQ171" s="420"/>
      <c r="JR171" s="420"/>
      <c r="JS171" s="420"/>
      <c r="JT171" s="420"/>
      <c r="JU171" s="420"/>
      <c r="JV171" s="420"/>
      <c r="JW171" s="420"/>
      <c r="JX171" s="420"/>
      <c r="JY171" s="420"/>
      <c r="JZ171" s="420"/>
      <c r="KA171" s="420"/>
    </row>
    <row r="172" spans="1:287" ht="60" customHeight="1">
      <c r="A172" s="6"/>
      <c r="B172" s="6"/>
      <c r="C172" s="463" t="s">
        <v>86</v>
      </c>
      <c r="D172" s="463"/>
      <c r="E172" s="463"/>
      <c r="F172" s="463"/>
      <c r="G172" s="463"/>
      <c r="H172" s="463"/>
      <c r="I172" s="463"/>
      <c r="K172" s="215"/>
      <c r="L172" s="6"/>
      <c r="M172" s="6"/>
      <c r="N172" s="6"/>
      <c r="O172" s="6"/>
      <c r="P172" s="420"/>
      <c r="Q172" s="420"/>
      <c r="R172" s="420"/>
      <c r="S172" s="420"/>
      <c r="T172" s="420"/>
      <c r="U172" s="420"/>
      <c r="V172" s="420"/>
      <c r="W172" s="420"/>
      <c r="X172" s="420"/>
      <c r="Y172" s="420"/>
      <c r="Z172" s="420"/>
      <c r="AA172" s="420"/>
      <c r="AB172" s="420"/>
      <c r="AC172" s="420"/>
      <c r="AD172" s="420"/>
      <c r="AE172" s="420"/>
      <c r="AF172" s="420"/>
      <c r="AG172" s="420"/>
      <c r="AH172" s="420"/>
      <c r="AI172" s="420"/>
      <c r="AJ172" s="420"/>
      <c r="AK172" s="420"/>
      <c r="AL172" s="420"/>
      <c r="AM172" s="420"/>
      <c r="AN172" s="420"/>
      <c r="AO172" s="420"/>
      <c r="AP172" s="420"/>
      <c r="AQ172" s="420"/>
      <c r="AR172" s="420"/>
      <c r="AS172" s="420"/>
      <c r="AT172" s="420"/>
      <c r="AU172" s="420"/>
      <c r="AV172" s="420"/>
      <c r="AW172" s="420"/>
      <c r="AX172" s="420"/>
      <c r="AY172" s="420"/>
      <c r="AZ172" s="420"/>
      <c r="BA172" s="420"/>
      <c r="BB172" s="420"/>
      <c r="BC172" s="420"/>
      <c r="BD172" s="420"/>
      <c r="BE172" s="420"/>
      <c r="BF172" s="420"/>
      <c r="BG172" s="420"/>
      <c r="BH172" s="420"/>
      <c r="BI172" s="420"/>
      <c r="BJ172" s="420"/>
      <c r="BK172" s="420"/>
      <c r="BL172" s="420"/>
      <c r="BM172" s="420"/>
      <c r="BN172" s="420"/>
      <c r="BO172" s="420"/>
      <c r="BP172" s="420"/>
      <c r="BQ172" s="420"/>
      <c r="BR172" s="420"/>
      <c r="BS172" s="420"/>
      <c r="BT172" s="420"/>
      <c r="BU172" s="420"/>
      <c r="BV172" s="420"/>
      <c r="BW172" s="420"/>
      <c r="BX172" s="420"/>
      <c r="BY172" s="420"/>
      <c r="BZ172" s="420"/>
      <c r="CA172" s="420"/>
      <c r="CB172" s="420"/>
      <c r="CC172" s="420"/>
      <c r="CD172" s="420"/>
      <c r="CE172" s="420"/>
      <c r="CF172" s="420"/>
      <c r="CG172" s="420"/>
      <c r="CH172" s="420"/>
      <c r="CI172" s="420"/>
      <c r="CJ172" s="420"/>
      <c r="CK172" s="420"/>
      <c r="CL172" s="420"/>
      <c r="CM172" s="420"/>
      <c r="CN172" s="420"/>
      <c r="CO172" s="420"/>
      <c r="CP172" s="420"/>
      <c r="CQ172" s="420"/>
      <c r="CR172" s="420"/>
      <c r="CS172" s="420"/>
      <c r="CT172" s="420"/>
      <c r="CU172" s="420"/>
      <c r="CV172" s="420"/>
      <c r="CW172" s="420"/>
      <c r="CX172" s="420"/>
      <c r="CY172" s="420"/>
      <c r="CZ172" s="420"/>
      <c r="DA172" s="420"/>
      <c r="DB172" s="420"/>
      <c r="DC172" s="420"/>
      <c r="DD172" s="420"/>
      <c r="DE172" s="420"/>
      <c r="DF172" s="420"/>
      <c r="DG172" s="420"/>
      <c r="DH172" s="420"/>
      <c r="DI172" s="420"/>
      <c r="DJ172" s="420"/>
      <c r="DK172" s="420"/>
      <c r="DL172" s="420"/>
      <c r="DM172" s="420"/>
      <c r="DN172" s="420"/>
      <c r="DO172" s="420"/>
      <c r="DP172" s="420"/>
      <c r="DQ172" s="420"/>
      <c r="DR172" s="420"/>
      <c r="DS172" s="420"/>
      <c r="DT172" s="420"/>
      <c r="DU172" s="420"/>
      <c r="DV172" s="420"/>
      <c r="DW172" s="420"/>
      <c r="DX172" s="420"/>
      <c r="DY172" s="420"/>
      <c r="DZ172" s="420"/>
      <c r="EA172" s="420"/>
      <c r="EB172" s="420"/>
      <c r="EC172" s="420"/>
      <c r="ED172" s="420"/>
      <c r="EE172" s="420"/>
      <c r="EF172" s="420"/>
      <c r="EG172" s="420"/>
      <c r="EH172" s="420"/>
      <c r="EI172" s="420"/>
      <c r="EJ172" s="420"/>
      <c r="EK172" s="420"/>
      <c r="EL172" s="420"/>
      <c r="EM172" s="420"/>
      <c r="EN172" s="420"/>
      <c r="EO172" s="420"/>
      <c r="EP172" s="420"/>
      <c r="EQ172" s="420"/>
      <c r="ER172" s="420"/>
      <c r="ES172" s="420"/>
      <c r="ET172" s="420"/>
      <c r="EU172" s="420"/>
      <c r="EV172" s="420"/>
      <c r="EW172" s="420"/>
      <c r="EX172" s="420"/>
      <c r="EY172" s="420"/>
      <c r="EZ172" s="420"/>
      <c r="FA172" s="420"/>
      <c r="FB172" s="420"/>
      <c r="FC172" s="420"/>
      <c r="FD172" s="420"/>
      <c r="FE172" s="420"/>
      <c r="FF172" s="420"/>
      <c r="FG172" s="420"/>
      <c r="FH172" s="420"/>
      <c r="FI172" s="420"/>
      <c r="FJ172" s="420"/>
      <c r="FK172" s="420"/>
      <c r="FL172" s="420"/>
      <c r="FM172" s="420"/>
      <c r="FN172" s="420"/>
      <c r="FO172" s="420"/>
      <c r="FP172" s="420"/>
      <c r="FQ172" s="420"/>
      <c r="FR172" s="420"/>
      <c r="FS172" s="420"/>
      <c r="FT172" s="420"/>
      <c r="FU172" s="420"/>
      <c r="FV172" s="420"/>
      <c r="FW172" s="420"/>
      <c r="FX172" s="420"/>
      <c r="FY172" s="420"/>
      <c r="FZ172" s="420"/>
      <c r="GA172" s="420"/>
      <c r="GB172" s="420"/>
      <c r="GC172" s="420"/>
      <c r="GD172" s="420"/>
      <c r="GE172" s="420"/>
      <c r="GF172" s="420"/>
      <c r="GG172" s="420"/>
      <c r="GH172" s="420"/>
      <c r="GI172" s="420"/>
      <c r="GJ172" s="420"/>
      <c r="GK172" s="420"/>
      <c r="GL172" s="420"/>
      <c r="GM172" s="420"/>
      <c r="GN172" s="420"/>
      <c r="GO172" s="420"/>
      <c r="GP172" s="420"/>
      <c r="GQ172" s="420"/>
      <c r="GR172" s="420"/>
      <c r="GS172" s="420"/>
      <c r="GT172" s="420"/>
      <c r="GU172" s="420"/>
      <c r="GV172" s="420"/>
      <c r="GW172" s="420"/>
      <c r="GX172" s="420"/>
      <c r="GY172" s="420"/>
      <c r="GZ172" s="420"/>
      <c r="HA172" s="420"/>
      <c r="HB172" s="420"/>
      <c r="HC172" s="420"/>
      <c r="HD172" s="420"/>
      <c r="HE172" s="420"/>
      <c r="HF172" s="420"/>
      <c r="HG172" s="420"/>
      <c r="HH172" s="420"/>
      <c r="HI172" s="420"/>
      <c r="HJ172" s="420"/>
      <c r="HK172" s="420"/>
      <c r="HL172" s="420"/>
      <c r="HM172" s="420"/>
      <c r="HN172" s="420"/>
      <c r="HO172" s="420"/>
      <c r="HP172" s="420"/>
      <c r="HQ172" s="420"/>
      <c r="HR172" s="420"/>
      <c r="HS172" s="420"/>
      <c r="HT172" s="420"/>
      <c r="HU172" s="420"/>
      <c r="HV172" s="420"/>
      <c r="HW172" s="420"/>
      <c r="HX172" s="420"/>
      <c r="HY172" s="420"/>
      <c r="HZ172" s="420"/>
      <c r="IA172" s="420"/>
      <c r="IB172" s="420"/>
      <c r="IC172" s="420"/>
      <c r="ID172" s="420"/>
      <c r="IE172" s="420"/>
      <c r="IF172" s="420"/>
      <c r="IG172" s="420"/>
      <c r="IH172" s="420"/>
      <c r="II172" s="420"/>
      <c r="IJ172" s="420"/>
      <c r="IK172" s="420"/>
      <c r="IL172" s="420"/>
      <c r="IM172" s="420"/>
      <c r="IN172" s="420"/>
      <c r="IO172" s="420"/>
      <c r="IP172" s="420"/>
      <c r="IQ172" s="420"/>
      <c r="IR172" s="420"/>
      <c r="IS172" s="420"/>
      <c r="IT172" s="420"/>
      <c r="IU172" s="420"/>
      <c r="IV172" s="420"/>
      <c r="IW172" s="420"/>
      <c r="IX172" s="420"/>
      <c r="IY172" s="420"/>
      <c r="IZ172" s="420"/>
      <c r="JA172" s="420"/>
      <c r="JB172" s="420"/>
      <c r="JC172" s="420"/>
      <c r="JD172" s="420"/>
      <c r="JE172" s="420"/>
      <c r="JF172" s="420"/>
      <c r="JG172" s="420"/>
      <c r="JH172" s="420"/>
      <c r="JI172" s="420"/>
      <c r="JJ172" s="420"/>
      <c r="JK172" s="420"/>
      <c r="JL172" s="420"/>
      <c r="JM172" s="420"/>
      <c r="JN172" s="420"/>
      <c r="JO172" s="420"/>
      <c r="JP172" s="420"/>
      <c r="JQ172" s="420"/>
      <c r="JR172" s="420"/>
      <c r="JS172" s="420"/>
      <c r="JT172" s="420"/>
      <c r="JU172" s="420"/>
      <c r="JV172" s="420"/>
      <c r="JW172" s="420"/>
      <c r="JX172" s="420"/>
      <c r="JY172" s="420"/>
      <c r="JZ172" s="420"/>
      <c r="KA172" s="420"/>
    </row>
    <row r="173" spans="1:287" ht="30.75" customHeight="1">
      <c r="A173" s="6"/>
      <c r="B173" s="6"/>
      <c r="C173" s="6"/>
      <c r="D173" s="6"/>
      <c r="E173" s="6"/>
      <c r="F173" s="6"/>
      <c r="G173" s="6"/>
      <c r="H173" s="6"/>
      <c r="I173" s="6"/>
      <c r="K173" s="6"/>
      <c r="L173" s="6"/>
      <c r="M173" s="6"/>
      <c r="N173" s="6"/>
      <c r="O173" s="6"/>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420"/>
      <c r="AP173" s="420"/>
      <c r="AQ173" s="420"/>
      <c r="AR173" s="420"/>
      <c r="AS173" s="420"/>
      <c r="AT173" s="420"/>
      <c r="AU173" s="420"/>
      <c r="AV173" s="420"/>
      <c r="AW173" s="420"/>
      <c r="AX173" s="420"/>
      <c r="AY173" s="420"/>
      <c r="AZ173" s="420"/>
      <c r="BA173" s="420"/>
      <c r="BB173" s="420"/>
      <c r="BC173" s="420"/>
      <c r="BD173" s="420"/>
      <c r="BE173" s="420"/>
      <c r="BF173" s="420"/>
      <c r="BG173" s="420"/>
      <c r="BH173" s="420"/>
      <c r="BI173" s="420"/>
      <c r="BJ173" s="420"/>
      <c r="BK173" s="420"/>
      <c r="BL173" s="420"/>
      <c r="BM173" s="420"/>
      <c r="BN173" s="420"/>
      <c r="BO173" s="420"/>
      <c r="BP173" s="420"/>
      <c r="BQ173" s="420"/>
      <c r="BR173" s="420"/>
      <c r="BS173" s="420"/>
      <c r="BT173" s="420"/>
      <c r="BU173" s="420"/>
      <c r="BV173" s="420"/>
      <c r="BW173" s="420"/>
      <c r="BX173" s="420"/>
      <c r="BY173" s="420"/>
      <c r="BZ173" s="420"/>
      <c r="CA173" s="420"/>
      <c r="CB173" s="420"/>
      <c r="CC173" s="420"/>
      <c r="CD173" s="420"/>
      <c r="CE173" s="420"/>
      <c r="CF173" s="420"/>
      <c r="CG173" s="420"/>
      <c r="CH173" s="420"/>
      <c r="CI173" s="420"/>
      <c r="CJ173" s="420"/>
      <c r="CK173" s="420"/>
      <c r="CL173" s="420"/>
      <c r="CM173" s="420"/>
      <c r="CN173" s="420"/>
      <c r="CO173" s="420"/>
      <c r="CP173" s="420"/>
      <c r="CQ173" s="420"/>
      <c r="CR173" s="420"/>
      <c r="CS173" s="420"/>
      <c r="CT173" s="420"/>
      <c r="CU173" s="420"/>
      <c r="CV173" s="420"/>
      <c r="CW173" s="420"/>
      <c r="CX173" s="420"/>
      <c r="CY173" s="420"/>
      <c r="CZ173" s="420"/>
      <c r="DA173" s="420"/>
      <c r="DB173" s="420"/>
      <c r="DC173" s="420"/>
      <c r="DD173" s="420"/>
      <c r="DE173" s="420"/>
      <c r="DF173" s="420"/>
      <c r="DG173" s="420"/>
      <c r="DH173" s="420"/>
      <c r="DI173" s="420"/>
      <c r="DJ173" s="420"/>
      <c r="DK173" s="420"/>
      <c r="DL173" s="420"/>
      <c r="DM173" s="420"/>
      <c r="DN173" s="420"/>
      <c r="DO173" s="420"/>
      <c r="DP173" s="420"/>
      <c r="DQ173" s="420"/>
      <c r="DR173" s="420"/>
      <c r="DS173" s="420"/>
      <c r="DT173" s="420"/>
      <c r="DU173" s="420"/>
      <c r="DV173" s="420"/>
      <c r="DW173" s="420"/>
      <c r="DX173" s="420"/>
      <c r="DY173" s="420"/>
      <c r="DZ173" s="420"/>
      <c r="EA173" s="420"/>
      <c r="EB173" s="420"/>
      <c r="EC173" s="420"/>
      <c r="ED173" s="420"/>
      <c r="EE173" s="420"/>
      <c r="EF173" s="420"/>
      <c r="EG173" s="420"/>
      <c r="EH173" s="420"/>
      <c r="EI173" s="420"/>
      <c r="EJ173" s="420"/>
      <c r="EK173" s="420"/>
      <c r="EL173" s="420"/>
      <c r="EM173" s="420"/>
      <c r="EN173" s="420"/>
      <c r="EO173" s="420"/>
      <c r="EP173" s="420"/>
      <c r="EQ173" s="420"/>
      <c r="ER173" s="420"/>
      <c r="ES173" s="420"/>
      <c r="ET173" s="420"/>
      <c r="EU173" s="420"/>
      <c r="EV173" s="420"/>
      <c r="EW173" s="420"/>
      <c r="EX173" s="420"/>
      <c r="EY173" s="420"/>
      <c r="EZ173" s="420"/>
      <c r="FA173" s="420"/>
      <c r="FB173" s="420"/>
      <c r="FC173" s="420"/>
      <c r="FD173" s="420"/>
      <c r="FE173" s="420"/>
      <c r="FF173" s="420"/>
      <c r="FG173" s="420"/>
      <c r="FH173" s="420"/>
      <c r="FI173" s="420"/>
      <c r="FJ173" s="420"/>
      <c r="FK173" s="420"/>
      <c r="FL173" s="420"/>
      <c r="FM173" s="420"/>
      <c r="FN173" s="420"/>
      <c r="FO173" s="420"/>
      <c r="FP173" s="420"/>
      <c r="FQ173" s="420"/>
      <c r="FR173" s="420"/>
      <c r="FS173" s="420"/>
      <c r="FT173" s="420"/>
      <c r="FU173" s="420"/>
      <c r="FV173" s="420"/>
      <c r="FW173" s="420"/>
      <c r="FX173" s="420"/>
      <c r="FY173" s="420"/>
      <c r="FZ173" s="420"/>
      <c r="GA173" s="420"/>
      <c r="GB173" s="420"/>
      <c r="GC173" s="420"/>
      <c r="GD173" s="420"/>
      <c r="GE173" s="420"/>
      <c r="GF173" s="420"/>
      <c r="GG173" s="420"/>
      <c r="GH173" s="420"/>
      <c r="GI173" s="420"/>
      <c r="GJ173" s="420"/>
      <c r="GK173" s="420"/>
      <c r="GL173" s="420"/>
      <c r="GM173" s="420"/>
      <c r="GN173" s="420"/>
      <c r="GO173" s="420"/>
      <c r="GP173" s="420"/>
      <c r="GQ173" s="420"/>
      <c r="GR173" s="420"/>
      <c r="GS173" s="420"/>
      <c r="GT173" s="420"/>
      <c r="GU173" s="420"/>
      <c r="GV173" s="420"/>
      <c r="GW173" s="420"/>
      <c r="GX173" s="420"/>
      <c r="GY173" s="420"/>
      <c r="GZ173" s="420"/>
      <c r="HA173" s="420"/>
      <c r="HB173" s="420"/>
      <c r="HC173" s="420"/>
      <c r="HD173" s="420"/>
      <c r="HE173" s="420"/>
      <c r="HF173" s="420"/>
      <c r="HG173" s="420"/>
      <c r="HH173" s="420"/>
      <c r="HI173" s="420"/>
      <c r="HJ173" s="420"/>
      <c r="HK173" s="420"/>
      <c r="HL173" s="420"/>
      <c r="HM173" s="420"/>
      <c r="HN173" s="420"/>
      <c r="HO173" s="420"/>
      <c r="HP173" s="420"/>
      <c r="HQ173" s="420"/>
      <c r="HR173" s="420"/>
      <c r="HS173" s="420"/>
      <c r="HT173" s="420"/>
      <c r="HU173" s="420"/>
      <c r="HV173" s="420"/>
      <c r="HW173" s="420"/>
      <c r="HX173" s="420"/>
      <c r="HY173" s="420"/>
      <c r="HZ173" s="420"/>
      <c r="IA173" s="420"/>
      <c r="IB173" s="420"/>
      <c r="IC173" s="420"/>
      <c r="ID173" s="420"/>
      <c r="IE173" s="420"/>
      <c r="IF173" s="420"/>
      <c r="IG173" s="420"/>
      <c r="IH173" s="420"/>
      <c r="II173" s="420"/>
      <c r="IJ173" s="420"/>
      <c r="IK173" s="420"/>
      <c r="IL173" s="420"/>
      <c r="IM173" s="420"/>
      <c r="IN173" s="420"/>
      <c r="IO173" s="420"/>
      <c r="IP173" s="420"/>
      <c r="IQ173" s="420"/>
      <c r="IR173" s="420"/>
      <c r="IS173" s="420"/>
      <c r="IT173" s="420"/>
      <c r="IU173" s="420"/>
      <c r="IV173" s="420"/>
      <c r="IW173" s="420"/>
      <c r="IX173" s="420"/>
      <c r="IY173" s="420"/>
      <c r="IZ173" s="420"/>
      <c r="JA173" s="420"/>
      <c r="JB173" s="420"/>
      <c r="JC173" s="420"/>
      <c r="JD173" s="420"/>
      <c r="JE173" s="420"/>
      <c r="JF173" s="420"/>
      <c r="JG173" s="420"/>
      <c r="JH173" s="420"/>
      <c r="JI173" s="420"/>
      <c r="JJ173" s="420"/>
      <c r="JK173" s="420"/>
      <c r="JL173" s="420"/>
      <c r="JM173" s="420"/>
      <c r="JN173" s="420"/>
      <c r="JO173" s="420"/>
      <c r="JP173" s="420"/>
      <c r="JQ173" s="420"/>
      <c r="JR173" s="420"/>
      <c r="JS173" s="420"/>
      <c r="JT173" s="420"/>
      <c r="JU173" s="420"/>
      <c r="JV173" s="420"/>
      <c r="JW173" s="420"/>
      <c r="JX173" s="420"/>
      <c r="JY173" s="420"/>
      <c r="JZ173" s="420"/>
      <c r="KA173" s="420"/>
    </row>
    <row r="174" spans="1:287" ht="30.75" customHeight="1">
      <c r="A174" s="6"/>
      <c r="B174" s="6"/>
      <c r="C174" s="6"/>
      <c r="D174" s="6"/>
      <c r="E174" s="6"/>
      <c r="F174" s="6"/>
      <c r="G174" s="6"/>
      <c r="H174" s="6"/>
      <c r="I174" s="6"/>
      <c r="K174" s="6"/>
      <c r="L174" s="6"/>
      <c r="M174" s="6"/>
      <c r="N174" s="6"/>
      <c r="O174" s="6"/>
      <c r="P174" s="420"/>
      <c r="Q174" s="420"/>
      <c r="R174" s="420"/>
      <c r="S174" s="420"/>
      <c r="T174" s="420"/>
      <c r="U174" s="420"/>
      <c r="V174" s="420"/>
      <c r="W174" s="420"/>
      <c r="X174" s="420"/>
      <c r="Y174" s="420"/>
      <c r="Z174" s="420"/>
      <c r="AA174" s="420"/>
      <c r="AB174" s="420"/>
      <c r="AC174" s="420"/>
      <c r="AD174" s="420"/>
      <c r="AE174" s="420"/>
      <c r="AF174" s="420"/>
      <c r="AG174" s="420"/>
      <c r="AH174" s="420"/>
      <c r="AI174" s="420"/>
      <c r="AJ174" s="420"/>
      <c r="AK174" s="420"/>
      <c r="AL174" s="420"/>
      <c r="AM174" s="420"/>
      <c r="AN174" s="420"/>
      <c r="AO174" s="420"/>
      <c r="AP174" s="420"/>
      <c r="AQ174" s="420"/>
      <c r="AR174" s="420"/>
      <c r="AS174" s="420"/>
      <c r="AT174" s="420"/>
      <c r="AU174" s="420"/>
      <c r="AV174" s="420"/>
      <c r="AW174" s="420"/>
      <c r="AX174" s="420"/>
      <c r="AY174" s="420"/>
      <c r="AZ174" s="420"/>
      <c r="BA174" s="420"/>
      <c r="BB174" s="420"/>
      <c r="BC174" s="420"/>
      <c r="BD174" s="420"/>
      <c r="BE174" s="420"/>
      <c r="BF174" s="420"/>
      <c r="BG174" s="420"/>
      <c r="BH174" s="420"/>
      <c r="BI174" s="420"/>
      <c r="BJ174" s="420"/>
      <c r="BK174" s="420"/>
      <c r="BL174" s="420"/>
      <c r="BM174" s="420"/>
      <c r="BN174" s="420"/>
      <c r="BO174" s="420"/>
      <c r="BP174" s="420"/>
      <c r="BQ174" s="420"/>
      <c r="BR174" s="420"/>
      <c r="BS174" s="420"/>
      <c r="BT174" s="420"/>
      <c r="BU174" s="420"/>
      <c r="BV174" s="420"/>
      <c r="BW174" s="420"/>
      <c r="BX174" s="420"/>
      <c r="BY174" s="420"/>
      <c r="BZ174" s="420"/>
      <c r="CA174" s="420"/>
      <c r="CB174" s="420"/>
      <c r="CC174" s="420"/>
      <c r="CD174" s="420"/>
      <c r="CE174" s="420"/>
      <c r="CF174" s="420"/>
      <c r="CG174" s="420"/>
      <c r="CH174" s="420"/>
      <c r="CI174" s="420"/>
      <c r="CJ174" s="420"/>
      <c r="CK174" s="420"/>
      <c r="CL174" s="420"/>
      <c r="CM174" s="420"/>
      <c r="CN174" s="420"/>
      <c r="CO174" s="420"/>
      <c r="CP174" s="420"/>
      <c r="CQ174" s="420"/>
      <c r="CR174" s="420"/>
      <c r="CS174" s="420"/>
      <c r="CT174" s="420"/>
      <c r="CU174" s="420"/>
      <c r="CV174" s="420"/>
      <c r="CW174" s="420"/>
      <c r="CX174" s="420"/>
      <c r="CY174" s="420"/>
      <c r="CZ174" s="420"/>
      <c r="DA174" s="420"/>
      <c r="DB174" s="420"/>
      <c r="DC174" s="420"/>
      <c r="DD174" s="420"/>
      <c r="DE174" s="420"/>
      <c r="DF174" s="420"/>
      <c r="DG174" s="420"/>
      <c r="DH174" s="420"/>
      <c r="DI174" s="420"/>
      <c r="DJ174" s="420"/>
      <c r="DK174" s="420"/>
      <c r="DL174" s="420"/>
      <c r="DM174" s="420"/>
      <c r="DN174" s="420"/>
      <c r="DO174" s="420"/>
      <c r="DP174" s="420"/>
      <c r="DQ174" s="420"/>
      <c r="DR174" s="420"/>
      <c r="DS174" s="420"/>
      <c r="DT174" s="420"/>
      <c r="DU174" s="420"/>
      <c r="DV174" s="420"/>
      <c r="DW174" s="420"/>
      <c r="DX174" s="420"/>
      <c r="DY174" s="420"/>
      <c r="DZ174" s="420"/>
      <c r="EA174" s="420"/>
      <c r="EB174" s="420"/>
      <c r="EC174" s="420"/>
      <c r="ED174" s="420"/>
      <c r="EE174" s="420"/>
      <c r="EF174" s="420"/>
      <c r="EG174" s="420"/>
      <c r="EH174" s="420"/>
      <c r="EI174" s="420"/>
      <c r="EJ174" s="420"/>
      <c r="EK174" s="420"/>
      <c r="EL174" s="420"/>
      <c r="EM174" s="420"/>
      <c r="EN174" s="420"/>
      <c r="EO174" s="420"/>
      <c r="EP174" s="420"/>
      <c r="EQ174" s="420"/>
      <c r="ER174" s="420"/>
      <c r="ES174" s="420"/>
      <c r="ET174" s="420"/>
      <c r="EU174" s="420"/>
      <c r="EV174" s="420"/>
      <c r="EW174" s="420"/>
      <c r="EX174" s="420"/>
      <c r="EY174" s="420"/>
      <c r="EZ174" s="420"/>
      <c r="FA174" s="420"/>
      <c r="FB174" s="420"/>
      <c r="FC174" s="420"/>
      <c r="FD174" s="420"/>
      <c r="FE174" s="420"/>
      <c r="FF174" s="420"/>
      <c r="FG174" s="420"/>
      <c r="FH174" s="420"/>
      <c r="FI174" s="420"/>
      <c r="FJ174" s="420"/>
      <c r="FK174" s="420"/>
      <c r="FL174" s="420"/>
      <c r="FM174" s="420"/>
      <c r="FN174" s="420"/>
      <c r="FO174" s="420"/>
      <c r="FP174" s="420"/>
      <c r="FQ174" s="420"/>
      <c r="FR174" s="420"/>
      <c r="FS174" s="420"/>
      <c r="FT174" s="420"/>
      <c r="FU174" s="420"/>
      <c r="FV174" s="420"/>
      <c r="FW174" s="420"/>
      <c r="FX174" s="420"/>
      <c r="FY174" s="420"/>
      <c r="FZ174" s="420"/>
      <c r="GA174" s="420"/>
      <c r="GB174" s="420"/>
      <c r="GC174" s="420"/>
      <c r="GD174" s="420"/>
      <c r="GE174" s="420"/>
      <c r="GF174" s="420"/>
      <c r="GG174" s="420"/>
      <c r="GH174" s="420"/>
      <c r="GI174" s="420"/>
      <c r="GJ174" s="420"/>
      <c r="GK174" s="420"/>
      <c r="GL174" s="420"/>
      <c r="GM174" s="420"/>
      <c r="GN174" s="420"/>
      <c r="GO174" s="420"/>
      <c r="GP174" s="420"/>
      <c r="GQ174" s="420"/>
      <c r="GR174" s="420"/>
      <c r="GS174" s="420"/>
      <c r="GT174" s="420"/>
      <c r="GU174" s="420"/>
      <c r="GV174" s="420"/>
      <c r="GW174" s="420"/>
      <c r="GX174" s="420"/>
      <c r="GY174" s="420"/>
      <c r="GZ174" s="420"/>
      <c r="HA174" s="420"/>
      <c r="HB174" s="420"/>
      <c r="HC174" s="420"/>
      <c r="HD174" s="420"/>
      <c r="HE174" s="420"/>
      <c r="HF174" s="420"/>
      <c r="HG174" s="420"/>
      <c r="HH174" s="420"/>
      <c r="HI174" s="420"/>
      <c r="HJ174" s="420"/>
      <c r="HK174" s="420"/>
      <c r="HL174" s="420"/>
      <c r="HM174" s="420"/>
      <c r="HN174" s="420"/>
      <c r="HO174" s="420"/>
      <c r="HP174" s="420"/>
      <c r="HQ174" s="420"/>
      <c r="HR174" s="420"/>
      <c r="HS174" s="420"/>
      <c r="HT174" s="420"/>
      <c r="HU174" s="420"/>
      <c r="HV174" s="420"/>
      <c r="HW174" s="420"/>
      <c r="HX174" s="420"/>
      <c r="HY174" s="420"/>
      <c r="HZ174" s="420"/>
      <c r="IA174" s="420"/>
      <c r="IB174" s="420"/>
      <c r="IC174" s="420"/>
      <c r="ID174" s="420"/>
      <c r="IE174" s="420"/>
      <c r="IF174" s="420"/>
      <c r="IG174" s="420"/>
      <c r="IH174" s="420"/>
      <c r="II174" s="420"/>
      <c r="IJ174" s="420"/>
      <c r="IK174" s="420"/>
      <c r="IL174" s="420"/>
      <c r="IM174" s="420"/>
      <c r="IN174" s="420"/>
      <c r="IO174" s="420"/>
      <c r="IP174" s="420"/>
      <c r="IQ174" s="420"/>
      <c r="IR174" s="420"/>
      <c r="IS174" s="420"/>
      <c r="IT174" s="420"/>
      <c r="IU174" s="420"/>
      <c r="IV174" s="420"/>
      <c r="IW174" s="420"/>
      <c r="IX174" s="420"/>
      <c r="IY174" s="420"/>
      <c r="IZ174" s="420"/>
      <c r="JA174" s="420"/>
      <c r="JB174" s="420"/>
      <c r="JC174" s="420"/>
      <c r="JD174" s="420"/>
      <c r="JE174" s="420"/>
      <c r="JF174" s="420"/>
      <c r="JG174" s="420"/>
      <c r="JH174" s="420"/>
      <c r="JI174" s="420"/>
      <c r="JJ174" s="420"/>
      <c r="JK174" s="420"/>
      <c r="JL174" s="420"/>
      <c r="JM174" s="420"/>
      <c r="JN174" s="420"/>
      <c r="JO174" s="420"/>
      <c r="JP174" s="420"/>
      <c r="JQ174" s="420"/>
      <c r="JR174" s="420"/>
      <c r="JS174" s="420"/>
      <c r="JT174" s="420"/>
      <c r="JU174" s="420"/>
      <c r="JV174" s="420"/>
      <c r="JW174" s="420"/>
      <c r="JX174" s="420"/>
      <c r="JY174" s="420"/>
      <c r="JZ174" s="420"/>
      <c r="KA174" s="420"/>
    </row>
    <row r="175" spans="1:287" ht="30.75" customHeight="1">
      <c r="A175" s="6"/>
      <c r="B175" s="6"/>
      <c r="C175" s="324" t="s">
        <v>15</v>
      </c>
      <c r="D175" s="324"/>
      <c r="E175" s="324"/>
      <c r="F175" s="324"/>
      <c r="G175" s="324"/>
      <c r="H175" s="324"/>
      <c r="I175" s="324"/>
      <c r="K175" s="6"/>
      <c r="L175" s="6"/>
      <c r="M175" s="6"/>
      <c r="N175" s="6"/>
      <c r="O175" s="6"/>
      <c r="P175" s="420"/>
      <c r="Q175" s="420"/>
      <c r="R175" s="420"/>
      <c r="S175" s="420"/>
      <c r="T175" s="420"/>
      <c r="U175" s="420"/>
      <c r="V175" s="420"/>
      <c r="W175" s="420"/>
      <c r="X175" s="420"/>
      <c r="Y175" s="420"/>
      <c r="Z175" s="420"/>
      <c r="AA175" s="420"/>
      <c r="AB175" s="420"/>
      <c r="AC175" s="420"/>
      <c r="AD175" s="420"/>
      <c r="AE175" s="420"/>
      <c r="AF175" s="420"/>
      <c r="AG175" s="420"/>
      <c r="AH175" s="420"/>
      <c r="AI175" s="420"/>
      <c r="AJ175" s="420"/>
      <c r="AK175" s="420"/>
      <c r="AL175" s="420"/>
      <c r="AM175" s="420"/>
      <c r="AN175" s="420"/>
      <c r="AO175" s="420"/>
      <c r="AP175" s="420"/>
      <c r="AQ175" s="420"/>
      <c r="AR175" s="420"/>
      <c r="AS175" s="420"/>
      <c r="AT175" s="420"/>
      <c r="AU175" s="420"/>
      <c r="AV175" s="420"/>
      <c r="AW175" s="420"/>
      <c r="AX175" s="420"/>
      <c r="AY175" s="420"/>
      <c r="AZ175" s="420"/>
      <c r="BA175" s="420"/>
      <c r="BB175" s="420"/>
      <c r="BC175" s="420"/>
      <c r="BD175" s="420"/>
      <c r="BE175" s="420"/>
      <c r="BF175" s="420"/>
      <c r="BG175" s="420"/>
      <c r="BH175" s="420"/>
      <c r="BI175" s="420"/>
      <c r="BJ175" s="420"/>
      <c r="BK175" s="420"/>
      <c r="BL175" s="420"/>
      <c r="BM175" s="420"/>
      <c r="BN175" s="420"/>
      <c r="BO175" s="420"/>
      <c r="BP175" s="420"/>
      <c r="BQ175" s="420"/>
      <c r="BR175" s="420"/>
      <c r="BS175" s="420"/>
      <c r="BT175" s="420"/>
      <c r="BU175" s="420"/>
      <c r="BV175" s="420"/>
      <c r="BW175" s="420"/>
      <c r="BX175" s="420"/>
      <c r="BY175" s="420"/>
      <c r="BZ175" s="420"/>
      <c r="CA175" s="420"/>
      <c r="CB175" s="420"/>
      <c r="CC175" s="420"/>
      <c r="CD175" s="420"/>
      <c r="CE175" s="420"/>
      <c r="CF175" s="420"/>
      <c r="CG175" s="420"/>
      <c r="CH175" s="420"/>
      <c r="CI175" s="420"/>
      <c r="CJ175" s="420"/>
      <c r="CK175" s="420"/>
      <c r="CL175" s="420"/>
      <c r="CM175" s="420"/>
      <c r="CN175" s="420"/>
      <c r="CO175" s="420"/>
      <c r="CP175" s="420"/>
      <c r="CQ175" s="420"/>
      <c r="CR175" s="420"/>
      <c r="CS175" s="420"/>
      <c r="CT175" s="420"/>
      <c r="CU175" s="420"/>
      <c r="CV175" s="420"/>
      <c r="CW175" s="420"/>
      <c r="CX175" s="420"/>
      <c r="CY175" s="420"/>
      <c r="CZ175" s="420"/>
      <c r="DA175" s="420"/>
      <c r="DB175" s="420"/>
      <c r="DC175" s="420"/>
      <c r="DD175" s="420"/>
      <c r="DE175" s="420"/>
      <c r="DF175" s="420"/>
      <c r="DG175" s="420"/>
      <c r="DH175" s="420"/>
      <c r="DI175" s="420"/>
      <c r="DJ175" s="420"/>
      <c r="DK175" s="420"/>
      <c r="DL175" s="420"/>
      <c r="DM175" s="420"/>
      <c r="DN175" s="420"/>
      <c r="DO175" s="420"/>
      <c r="DP175" s="420"/>
      <c r="DQ175" s="420"/>
      <c r="DR175" s="420"/>
      <c r="DS175" s="420"/>
      <c r="DT175" s="420"/>
      <c r="DU175" s="420"/>
      <c r="DV175" s="420"/>
      <c r="DW175" s="420"/>
      <c r="DX175" s="420"/>
      <c r="DY175" s="420"/>
      <c r="DZ175" s="420"/>
      <c r="EA175" s="420"/>
      <c r="EB175" s="420"/>
      <c r="EC175" s="420"/>
      <c r="ED175" s="420"/>
      <c r="EE175" s="420"/>
      <c r="EF175" s="420"/>
      <c r="EG175" s="420"/>
      <c r="EH175" s="420"/>
      <c r="EI175" s="420"/>
      <c r="EJ175" s="420"/>
      <c r="EK175" s="420"/>
      <c r="EL175" s="420"/>
      <c r="EM175" s="420"/>
      <c r="EN175" s="420"/>
      <c r="EO175" s="420"/>
      <c r="EP175" s="420"/>
      <c r="EQ175" s="420"/>
      <c r="ER175" s="420"/>
      <c r="ES175" s="420"/>
      <c r="ET175" s="420"/>
      <c r="EU175" s="420"/>
      <c r="EV175" s="420"/>
      <c r="EW175" s="420"/>
      <c r="EX175" s="420"/>
      <c r="EY175" s="420"/>
      <c r="EZ175" s="420"/>
      <c r="FA175" s="420"/>
      <c r="FB175" s="420"/>
      <c r="FC175" s="420"/>
      <c r="FD175" s="420"/>
      <c r="FE175" s="420"/>
      <c r="FF175" s="420"/>
      <c r="FG175" s="420"/>
      <c r="FH175" s="420"/>
      <c r="FI175" s="420"/>
      <c r="FJ175" s="420"/>
      <c r="FK175" s="420"/>
      <c r="FL175" s="420"/>
      <c r="FM175" s="420"/>
      <c r="FN175" s="420"/>
      <c r="FO175" s="420"/>
      <c r="FP175" s="420"/>
      <c r="FQ175" s="420"/>
      <c r="FR175" s="420"/>
      <c r="FS175" s="420"/>
      <c r="FT175" s="420"/>
      <c r="FU175" s="420"/>
      <c r="FV175" s="420"/>
      <c r="FW175" s="420"/>
      <c r="FX175" s="420"/>
      <c r="FY175" s="420"/>
      <c r="FZ175" s="420"/>
      <c r="GA175" s="420"/>
      <c r="GB175" s="420"/>
      <c r="GC175" s="420"/>
      <c r="GD175" s="420"/>
      <c r="GE175" s="420"/>
      <c r="GF175" s="420"/>
      <c r="GG175" s="420"/>
      <c r="GH175" s="420"/>
      <c r="GI175" s="420"/>
      <c r="GJ175" s="420"/>
      <c r="GK175" s="420"/>
      <c r="GL175" s="420"/>
      <c r="GM175" s="420"/>
      <c r="GN175" s="420"/>
      <c r="GO175" s="420"/>
      <c r="GP175" s="420"/>
      <c r="GQ175" s="420"/>
      <c r="GR175" s="420"/>
      <c r="GS175" s="420"/>
      <c r="GT175" s="420"/>
      <c r="GU175" s="420"/>
      <c r="GV175" s="420"/>
      <c r="GW175" s="420"/>
      <c r="GX175" s="420"/>
      <c r="GY175" s="420"/>
      <c r="GZ175" s="420"/>
      <c r="HA175" s="420"/>
      <c r="HB175" s="420"/>
      <c r="HC175" s="420"/>
      <c r="HD175" s="420"/>
      <c r="HE175" s="420"/>
      <c r="HF175" s="420"/>
      <c r="HG175" s="420"/>
      <c r="HH175" s="420"/>
      <c r="HI175" s="420"/>
      <c r="HJ175" s="420"/>
      <c r="HK175" s="420"/>
      <c r="HL175" s="420"/>
      <c r="HM175" s="420"/>
      <c r="HN175" s="420"/>
      <c r="HO175" s="420"/>
      <c r="HP175" s="420"/>
      <c r="HQ175" s="420"/>
      <c r="HR175" s="420"/>
      <c r="HS175" s="420"/>
      <c r="HT175" s="420"/>
      <c r="HU175" s="420"/>
      <c r="HV175" s="420"/>
      <c r="HW175" s="420"/>
      <c r="HX175" s="420"/>
      <c r="HY175" s="420"/>
      <c r="HZ175" s="420"/>
      <c r="IA175" s="420"/>
      <c r="IB175" s="420"/>
      <c r="IC175" s="420"/>
      <c r="ID175" s="420"/>
      <c r="IE175" s="420"/>
      <c r="IF175" s="420"/>
      <c r="IG175" s="420"/>
      <c r="IH175" s="420"/>
      <c r="II175" s="420"/>
      <c r="IJ175" s="420"/>
      <c r="IK175" s="420"/>
      <c r="IL175" s="420"/>
      <c r="IM175" s="420"/>
      <c r="IN175" s="420"/>
      <c r="IO175" s="420"/>
      <c r="IP175" s="420"/>
      <c r="IQ175" s="420"/>
      <c r="IR175" s="420"/>
      <c r="IS175" s="420"/>
      <c r="IT175" s="420"/>
      <c r="IU175" s="420"/>
      <c r="IV175" s="420"/>
      <c r="IW175" s="420"/>
      <c r="IX175" s="420"/>
      <c r="IY175" s="420"/>
      <c r="IZ175" s="420"/>
      <c r="JA175" s="420"/>
      <c r="JB175" s="420"/>
      <c r="JC175" s="420"/>
      <c r="JD175" s="420"/>
      <c r="JE175" s="420"/>
      <c r="JF175" s="420"/>
      <c r="JG175" s="420"/>
      <c r="JH175" s="420"/>
      <c r="JI175" s="420"/>
      <c r="JJ175" s="420"/>
      <c r="JK175" s="420"/>
      <c r="JL175" s="420"/>
      <c r="JM175" s="420"/>
      <c r="JN175" s="420"/>
      <c r="JO175" s="420"/>
      <c r="JP175" s="420"/>
      <c r="JQ175" s="420"/>
      <c r="JR175" s="420"/>
      <c r="JS175" s="420"/>
      <c r="JT175" s="420"/>
      <c r="JU175" s="420"/>
      <c r="JV175" s="420"/>
      <c r="JW175" s="420"/>
      <c r="JX175" s="420"/>
      <c r="JY175" s="420"/>
      <c r="JZ175" s="420"/>
      <c r="KA175" s="420"/>
    </row>
    <row r="176" spans="1:287" ht="30.75" customHeight="1">
      <c r="A176" s="6"/>
      <c r="B176" s="6"/>
      <c r="C176" s="378"/>
      <c r="D176" s="123"/>
      <c r="E176" s="123"/>
      <c r="F176" s="123"/>
      <c r="G176" s="123"/>
      <c r="H176" s="123"/>
      <c r="I176" s="378"/>
      <c r="K176" s="6"/>
      <c r="L176" s="6"/>
      <c r="M176" s="6"/>
      <c r="N176" s="6"/>
      <c r="O176" s="6"/>
      <c r="P176" s="420"/>
      <c r="Q176" s="420"/>
      <c r="R176" s="420"/>
      <c r="S176" s="420"/>
      <c r="T176" s="420"/>
      <c r="U176" s="420"/>
      <c r="V176" s="420"/>
      <c r="W176" s="420"/>
      <c r="X176" s="420"/>
      <c r="Y176" s="420"/>
      <c r="Z176" s="420"/>
      <c r="AA176" s="420"/>
      <c r="AB176" s="420"/>
      <c r="AC176" s="420"/>
      <c r="AD176" s="420"/>
      <c r="AE176" s="420"/>
      <c r="AF176" s="420"/>
      <c r="AG176" s="420"/>
      <c r="AH176" s="420"/>
      <c r="AI176" s="420"/>
      <c r="AJ176" s="420"/>
      <c r="AK176" s="420"/>
      <c r="AL176" s="420"/>
      <c r="AM176" s="420"/>
      <c r="AN176" s="420"/>
      <c r="AO176" s="420"/>
      <c r="AP176" s="420"/>
      <c r="AQ176" s="420"/>
      <c r="AR176" s="420"/>
      <c r="AS176" s="420"/>
      <c r="AT176" s="420"/>
      <c r="AU176" s="420"/>
      <c r="AV176" s="420"/>
      <c r="AW176" s="420"/>
      <c r="AX176" s="420"/>
      <c r="AY176" s="420"/>
      <c r="AZ176" s="420"/>
      <c r="BA176" s="420"/>
      <c r="BB176" s="420"/>
      <c r="BC176" s="420"/>
      <c r="BD176" s="420"/>
      <c r="BE176" s="420"/>
      <c r="BF176" s="420"/>
      <c r="BG176" s="420"/>
      <c r="BH176" s="420"/>
      <c r="BI176" s="420"/>
      <c r="BJ176" s="420"/>
      <c r="BK176" s="420"/>
      <c r="BL176" s="420"/>
      <c r="BM176" s="420"/>
      <c r="BN176" s="420"/>
      <c r="BO176" s="420"/>
      <c r="BP176" s="420"/>
      <c r="BQ176" s="420"/>
      <c r="BR176" s="420"/>
      <c r="BS176" s="420"/>
      <c r="BT176" s="420"/>
      <c r="BU176" s="420"/>
      <c r="BV176" s="420"/>
      <c r="BW176" s="420"/>
      <c r="BX176" s="420"/>
      <c r="BY176" s="420"/>
      <c r="BZ176" s="420"/>
      <c r="CA176" s="420"/>
      <c r="CB176" s="420"/>
      <c r="CC176" s="420"/>
      <c r="CD176" s="420"/>
      <c r="CE176" s="420"/>
      <c r="CF176" s="420"/>
      <c r="CG176" s="420"/>
      <c r="CH176" s="420"/>
      <c r="CI176" s="420"/>
      <c r="CJ176" s="420"/>
      <c r="CK176" s="420"/>
      <c r="CL176" s="420"/>
      <c r="CM176" s="420"/>
      <c r="CN176" s="420"/>
      <c r="CO176" s="420"/>
      <c r="CP176" s="420"/>
      <c r="CQ176" s="420"/>
      <c r="CR176" s="420"/>
      <c r="CS176" s="420"/>
      <c r="CT176" s="420"/>
      <c r="CU176" s="420"/>
      <c r="CV176" s="420"/>
      <c r="CW176" s="420"/>
      <c r="CX176" s="420"/>
      <c r="CY176" s="420"/>
      <c r="CZ176" s="420"/>
      <c r="DA176" s="420"/>
      <c r="DB176" s="420"/>
      <c r="DC176" s="420"/>
      <c r="DD176" s="420"/>
      <c r="DE176" s="420"/>
      <c r="DF176" s="420"/>
      <c r="DG176" s="420"/>
      <c r="DH176" s="420"/>
      <c r="DI176" s="420"/>
      <c r="DJ176" s="420"/>
      <c r="DK176" s="420"/>
      <c r="DL176" s="420"/>
      <c r="DM176" s="420"/>
      <c r="DN176" s="420"/>
      <c r="DO176" s="420"/>
      <c r="DP176" s="420"/>
      <c r="DQ176" s="420"/>
      <c r="DR176" s="420"/>
      <c r="DS176" s="420"/>
      <c r="DT176" s="420"/>
      <c r="DU176" s="420"/>
      <c r="DV176" s="420"/>
      <c r="DW176" s="420"/>
      <c r="DX176" s="420"/>
      <c r="DY176" s="420"/>
      <c r="DZ176" s="420"/>
      <c r="EA176" s="420"/>
      <c r="EB176" s="420"/>
      <c r="EC176" s="420"/>
      <c r="ED176" s="420"/>
      <c r="EE176" s="420"/>
      <c r="EF176" s="420"/>
      <c r="EG176" s="420"/>
      <c r="EH176" s="420"/>
      <c r="EI176" s="420"/>
      <c r="EJ176" s="420"/>
      <c r="EK176" s="420"/>
      <c r="EL176" s="420"/>
      <c r="EM176" s="420"/>
      <c r="EN176" s="420"/>
      <c r="EO176" s="420"/>
      <c r="EP176" s="420"/>
      <c r="EQ176" s="420"/>
      <c r="ER176" s="420"/>
      <c r="ES176" s="420"/>
      <c r="ET176" s="420"/>
      <c r="EU176" s="420"/>
      <c r="EV176" s="420"/>
      <c r="EW176" s="420"/>
      <c r="EX176" s="420"/>
      <c r="EY176" s="420"/>
      <c r="EZ176" s="420"/>
      <c r="FA176" s="420"/>
      <c r="FB176" s="420"/>
      <c r="FC176" s="420"/>
      <c r="FD176" s="420"/>
      <c r="FE176" s="420"/>
      <c r="FF176" s="420"/>
      <c r="FG176" s="420"/>
      <c r="FH176" s="420"/>
      <c r="FI176" s="420"/>
      <c r="FJ176" s="420"/>
      <c r="FK176" s="420"/>
      <c r="FL176" s="420"/>
      <c r="FM176" s="420"/>
      <c r="FN176" s="420"/>
      <c r="FO176" s="420"/>
      <c r="FP176" s="420"/>
      <c r="FQ176" s="420"/>
      <c r="FR176" s="420"/>
      <c r="FS176" s="420"/>
      <c r="FT176" s="420"/>
      <c r="FU176" s="420"/>
      <c r="FV176" s="420"/>
      <c r="FW176" s="420"/>
      <c r="FX176" s="420"/>
      <c r="FY176" s="420"/>
      <c r="FZ176" s="420"/>
      <c r="GA176" s="420"/>
      <c r="GB176" s="420"/>
      <c r="GC176" s="420"/>
      <c r="GD176" s="420"/>
      <c r="GE176" s="420"/>
      <c r="GF176" s="420"/>
      <c r="GG176" s="420"/>
      <c r="GH176" s="420"/>
      <c r="GI176" s="420"/>
      <c r="GJ176" s="420"/>
      <c r="GK176" s="420"/>
      <c r="GL176" s="420"/>
      <c r="GM176" s="420"/>
      <c r="GN176" s="420"/>
      <c r="GO176" s="420"/>
      <c r="GP176" s="420"/>
      <c r="GQ176" s="420"/>
      <c r="GR176" s="420"/>
      <c r="GS176" s="420"/>
      <c r="GT176" s="420"/>
      <c r="GU176" s="420"/>
      <c r="GV176" s="420"/>
      <c r="GW176" s="420"/>
      <c r="GX176" s="420"/>
      <c r="GY176" s="420"/>
      <c r="GZ176" s="420"/>
      <c r="HA176" s="420"/>
      <c r="HB176" s="420"/>
      <c r="HC176" s="420"/>
      <c r="HD176" s="420"/>
      <c r="HE176" s="420"/>
      <c r="HF176" s="420"/>
      <c r="HG176" s="420"/>
      <c r="HH176" s="420"/>
      <c r="HI176" s="420"/>
      <c r="HJ176" s="420"/>
      <c r="HK176" s="420"/>
      <c r="HL176" s="420"/>
      <c r="HM176" s="420"/>
      <c r="HN176" s="420"/>
      <c r="HO176" s="420"/>
      <c r="HP176" s="420"/>
      <c r="HQ176" s="420"/>
      <c r="HR176" s="420"/>
      <c r="HS176" s="420"/>
      <c r="HT176" s="420"/>
      <c r="HU176" s="420"/>
      <c r="HV176" s="420"/>
      <c r="HW176" s="420"/>
      <c r="HX176" s="420"/>
      <c r="HY176" s="420"/>
      <c r="HZ176" s="420"/>
      <c r="IA176" s="420"/>
      <c r="IB176" s="420"/>
      <c r="IC176" s="420"/>
      <c r="ID176" s="420"/>
      <c r="IE176" s="420"/>
      <c r="IF176" s="420"/>
      <c r="IG176" s="420"/>
      <c r="IH176" s="420"/>
      <c r="II176" s="420"/>
      <c r="IJ176" s="420"/>
      <c r="IK176" s="420"/>
      <c r="IL176" s="420"/>
      <c r="IM176" s="420"/>
      <c r="IN176" s="420"/>
      <c r="IO176" s="420"/>
      <c r="IP176" s="420"/>
      <c r="IQ176" s="420"/>
      <c r="IR176" s="420"/>
      <c r="IS176" s="420"/>
      <c r="IT176" s="420"/>
      <c r="IU176" s="420"/>
      <c r="IV176" s="420"/>
      <c r="IW176" s="420"/>
      <c r="IX176" s="420"/>
      <c r="IY176" s="420"/>
      <c r="IZ176" s="420"/>
      <c r="JA176" s="420"/>
      <c r="JB176" s="420"/>
      <c r="JC176" s="420"/>
      <c r="JD176" s="420"/>
      <c r="JE176" s="420"/>
      <c r="JF176" s="420"/>
      <c r="JG176" s="420"/>
      <c r="JH176" s="420"/>
      <c r="JI176" s="420"/>
      <c r="JJ176" s="420"/>
      <c r="JK176" s="420"/>
      <c r="JL176" s="420"/>
      <c r="JM176" s="420"/>
      <c r="JN176" s="420"/>
      <c r="JO176" s="420"/>
      <c r="JP176" s="420"/>
      <c r="JQ176" s="420"/>
      <c r="JR176" s="420"/>
      <c r="JS176" s="420"/>
      <c r="JT176" s="420"/>
      <c r="JU176" s="420"/>
      <c r="JV176" s="420"/>
      <c r="JW176" s="420"/>
      <c r="JX176" s="420"/>
      <c r="JY176" s="420"/>
      <c r="JZ176" s="420"/>
      <c r="KA176" s="420"/>
    </row>
    <row r="177" spans="1:287" ht="30.75" customHeight="1">
      <c r="A177" s="6"/>
      <c r="B177" s="6"/>
      <c r="C177" s="378"/>
      <c r="D177" s="123"/>
      <c r="E177" s="383" t="s">
        <v>68</v>
      </c>
      <c r="F177" s="383" t="s">
        <v>52</v>
      </c>
      <c r="G177" s="383" t="s">
        <v>329</v>
      </c>
      <c r="H177" s="383" t="s">
        <v>1160</v>
      </c>
      <c r="I177" s="378"/>
      <c r="K177" s="6"/>
      <c r="L177" s="6"/>
      <c r="M177" s="6"/>
      <c r="N177" s="6"/>
      <c r="O177" s="6"/>
      <c r="P177" s="420"/>
      <c r="Q177" s="420"/>
      <c r="R177" s="420"/>
      <c r="S177" s="420"/>
      <c r="T177" s="420"/>
      <c r="U177" s="420"/>
      <c r="V177" s="420"/>
      <c r="W177" s="420"/>
      <c r="X177" s="420"/>
      <c r="Y177" s="420"/>
      <c r="Z177" s="420"/>
      <c r="AA177" s="420"/>
      <c r="AB177" s="420"/>
      <c r="AC177" s="420"/>
      <c r="AD177" s="420"/>
      <c r="AE177" s="420"/>
      <c r="AF177" s="420"/>
      <c r="AG177" s="420"/>
      <c r="AH177" s="420"/>
      <c r="AI177" s="420"/>
      <c r="AJ177" s="420"/>
      <c r="AK177" s="420"/>
      <c r="AL177" s="420"/>
      <c r="AM177" s="420"/>
      <c r="AN177" s="420"/>
      <c r="AO177" s="420"/>
      <c r="AP177" s="420"/>
      <c r="AQ177" s="420"/>
      <c r="AR177" s="420"/>
      <c r="AS177" s="420"/>
      <c r="AT177" s="420"/>
      <c r="AU177" s="420"/>
      <c r="AV177" s="420"/>
      <c r="AW177" s="420"/>
      <c r="AX177" s="420"/>
      <c r="AY177" s="420"/>
      <c r="AZ177" s="420"/>
      <c r="BA177" s="420"/>
      <c r="BB177" s="420"/>
      <c r="BC177" s="420"/>
      <c r="BD177" s="420"/>
      <c r="BE177" s="420"/>
      <c r="BF177" s="420"/>
      <c r="BG177" s="420"/>
      <c r="BH177" s="420"/>
      <c r="BI177" s="420"/>
      <c r="BJ177" s="420"/>
      <c r="BK177" s="420"/>
      <c r="BL177" s="420"/>
      <c r="BM177" s="420"/>
      <c r="BN177" s="420"/>
      <c r="BO177" s="420"/>
      <c r="BP177" s="420"/>
      <c r="BQ177" s="420"/>
      <c r="BR177" s="420"/>
      <c r="BS177" s="420"/>
      <c r="BT177" s="420"/>
      <c r="BU177" s="420"/>
      <c r="BV177" s="420"/>
      <c r="BW177" s="420"/>
      <c r="BX177" s="420"/>
      <c r="BY177" s="420"/>
      <c r="BZ177" s="420"/>
      <c r="CA177" s="420"/>
      <c r="CB177" s="420"/>
      <c r="CC177" s="420"/>
      <c r="CD177" s="420"/>
      <c r="CE177" s="420"/>
      <c r="CF177" s="420"/>
      <c r="CG177" s="420"/>
      <c r="CH177" s="420"/>
      <c r="CI177" s="420"/>
      <c r="CJ177" s="420"/>
      <c r="CK177" s="420"/>
      <c r="CL177" s="420"/>
      <c r="CM177" s="420"/>
      <c r="CN177" s="420"/>
      <c r="CO177" s="420"/>
      <c r="CP177" s="420"/>
      <c r="CQ177" s="420"/>
      <c r="CR177" s="420"/>
      <c r="CS177" s="420"/>
      <c r="CT177" s="420"/>
      <c r="CU177" s="420"/>
      <c r="CV177" s="420"/>
      <c r="CW177" s="420"/>
      <c r="CX177" s="420"/>
      <c r="CY177" s="420"/>
      <c r="CZ177" s="420"/>
      <c r="DA177" s="420"/>
      <c r="DB177" s="420"/>
      <c r="DC177" s="420"/>
      <c r="DD177" s="420"/>
      <c r="DE177" s="420"/>
      <c r="DF177" s="420"/>
      <c r="DG177" s="420"/>
      <c r="DH177" s="420"/>
      <c r="DI177" s="420"/>
      <c r="DJ177" s="420"/>
      <c r="DK177" s="420"/>
      <c r="DL177" s="420"/>
      <c r="DM177" s="420"/>
      <c r="DN177" s="420"/>
      <c r="DO177" s="420"/>
      <c r="DP177" s="420"/>
      <c r="DQ177" s="420"/>
      <c r="DR177" s="420"/>
      <c r="DS177" s="420"/>
      <c r="DT177" s="420"/>
      <c r="DU177" s="420"/>
      <c r="DV177" s="420"/>
      <c r="DW177" s="420"/>
      <c r="DX177" s="420"/>
      <c r="DY177" s="420"/>
      <c r="DZ177" s="420"/>
      <c r="EA177" s="420"/>
      <c r="EB177" s="420"/>
      <c r="EC177" s="420"/>
      <c r="ED177" s="420"/>
      <c r="EE177" s="420"/>
      <c r="EF177" s="420"/>
      <c r="EG177" s="420"/>
      <c r="EH177" s="420"/>
      <c r="EI177" s="420"/>
      <c r="EJ177" s="420"/>
      <c r="EK177" s="420"/>
      <c r="EL177" s="420"/>
      <c r="EM177" s="420"/>
      <c r="EN177" s="420"/>
      <c r="EO177" s="420"/>
      <c r="EP177" s="420"/>
      <c r="EQ177" s="420"/>
      <c r="ER177" s="420"/>
      <c r="ES177" s="420"/>
      <c r="ET177" s="420"/>
      <c r="EU177" s="420"/>
      <c r="EV177" s="420"/>
      <c r="EW177" s="420"/>
      <c r="EX177" s="420"/>
      <c r="EY177" s="420"/>
      <c r="EZ177" s="420"/>
      <c r="FA177" s="420"/>
      <c r="FB177" s="420"/>
      <c r="FC177" s="420"/>
      <c r="FD177" s="420"/>
      <c r="FE177" s="420"/>
      <c r="FF177" s="420"/>
      <c r="FG177" s="420"/>
      <c r="FH177" s="420"/>
      <c r="FI177" s="420"/>
      <c r="FJ177" s="420"/>
      <c r="FK177" s="420"/>
      <c r="FL177" s="420"/>
      <c r="FM177" s="420"/>
      <c r="FN177" s="420"/>
      <c r="FO177" s="420"/>
      <c r="FP177" s="420"/>
      <c r="FQ177" s="420"/>
      <c r="FR177" s="420"/>
      <c r="FS177" s="420"/>
      <c r="FT177" s="420"/>
      <c r="FU177" s="420"/>
      <c r="FV177" s="420"/>
      <c r="FW177" s="420"/>
      <c r="FX177" s="420"/>
      <c r="FY177" s="420"/>
      <c r="FZ177" s="420"/>
      <c r="GA177" s="420"/>
      <c r="GB177" s="420"/>
      <c r="GC177" s="420"/>
      <c r="GD177" s="420"/>
      <c r="GE177" s="420"/>
      <c r="GF177" s="420"/>
      <c r="GG177" s="420"/>
      <c r="GH177" s="420"/>
      <c r="GI177" s="420"/>
      <c r="GJ177" s="420"/>
      <c r="GK177" s="420"/>
      <c r="GL177" s="420"/>
      <c r="GM177" s="420"/>
      <c r="GN177" s="420"/>
      <c r="GO177" s="420"/>
      <c r="GP177" s="420"/>
      <c r="GQ177" s="420"/>
      <c r="GR177" s="420"/>
      <c r="GS177" s="420"/>
      <c r="GT177" s="420"/>
      <c r="GU177" s="420"/>
      <c r="GV177" s="420"/>
      <c r="GW177" s="420"/>
      <c r="GX177" s="420"/>
      <c r="GY177" s="420"/>
      <c r="GZ177" s="420"/>
      <c r="HA177" s="420"/>
      <c r="HB177" s="420"/>
      <c r="HC177" s="420"/>
      <c r="HD177" s="420"/>
      <c r="HE177" s="420"/>
      <c r="HF177" s="420"/>
      <c r="HG177" s="420"/>
      <c r="HH177" s="420"/>
      <c r="HI177" s="420"/>
      <c r="HJ177" s="420"/>
      <c r="HK177" s="420"/>
      <c r="HL177" s="420"/>
      <c r="HM177" s="420"/>
      <c r="HN177" s="420"/>
      <c r="HO177" s="420"/>
      <c r="HP177" s="420"/>
      <c r="HQ177" s="420"/>
      <c r="HR177" s="420"/>
      <c r="HS177" s="420"/>
      <c r="HT177" s="420"/>
      <c r="HU177" s="420"/>
      <c r="HV177" s="420"/>
      <c r="HW177" s="420"/>
      <c r="HX177" s="420"/>
      <c r="HY177" s="420"/>
      <c r="HZ177" s="420"/>
      <c r="IA177" s="420"/>
      <c r="IB177" s="420"/>
      <c r="IC177" s="420"/>
      <c r="ID177" s="420"/>
      <c r="IE177" s="420"/>
      <c r="IF177" s="420"/>
      <c r="IG177" s="420"/>
      <c r="IH177" s="420"/>
      <c r="II177" s="420"/>
      <c r="IJ177" s="420"/>
      <c r="IK177" s="420"/>
      <c r="IL177" s="420"/>
      <c r="IM177" s="420"/>
      <c r="IN177" s="420"/>
      <c r="IO177" s="420"/>
      <c r="IP177" s="420"/>
      <c r="IQ177" s="420"/>
      <c r="IR177" s="420"/>
      <c r="IS177" s="420"/>
      <c r="IT177" s="420"/>
      <c r="IU177" s="420"/>
      <c r="IV177" s="420"/>
      <c r="IW177" s="420"/>
      <c r="IX177" s="420"/>
      <c r="IY177" s="420"/>
      <c r="IZ177" s="420"/>
      <c r="JA177" s="420"/>
      <c r="JB177" s="420"/>
      <c r="JC177" s="420"/>
      <c r="JD177" s="420"/>
      <c r="JE177" s="420"/>
      <c r="JF177" s="420"/>
      <c r="JG177" s="420"/>
      <c r="JH177" s="420"/>
      <c r="JI177" s="420"/>
      <c r="JJ177" s="420"/>
      <c r="JK177" s="420"/>
      <c r="JL177" s="420"/>
      <c r="JM177" s="420"/>
      <c r="JN177" s="420"/>
      <c r="JO177" s="420"/>
      <c r="JP177" s="420"/>
      <c r="JQ177" s="420"/>
      <c r="JR177" s="420"/>
      <c r="JS177" s="420"/>
      <c r="JT177" s="420"/>
      <c r="JU177" s="420"/>
      <c r="JV177" s="420"/>
      <c r="JW177" s="420"/>
      <c r="JX177" s="420"/>
      <c r="JY177" s="420"/>
      <c r="JZ177" s="420"/>
      <c r="KA177" s="420"/>
    </row>
    <row r="178" spans="1:287" ht="30.75" customHeight="1">
      <c r="A178" s="6"/>
      <c r="B178" s="6"/>
      <c r="C178" s="378"/>
      <c r="D178" s="123"/>
      <c r="E178" s="383">
        <v>1</v>
      </c>
      <c r="F178" s="384" t="s">
        <v>1161</v>
      </c>
      <c r="G178" s="385">
        <v>1517543</v>
      </c>
      <c r="H178" s="386">
        <v>0.14960000000000001</v>
      </c>
      <c r="I178" s="378"/>
      <c r="K178" s="6"/>
      <c r="L178" s="6"/>
      <c r="M178" s="6"/>
      <c r="N178" s="6"/>
      <c r="O178" s="6"/>
      <c r="P178" s="420"/>
      <c r="Q178" s="420"/>
      <c r="R178" s="420"/>
      <c r="S178" s="420"/>
      <c r="T178" s="420"/>
      <c r="U178" s="420"/>
      <c r="V178" s="420"/>
      <c r="W178" s="420"/>
      <c r="X178" s="420"/>
      <c r="Y178" s="420"/>
      <c r="Z178" s="420"/>
      <c r="AA178" s="420"/>
      <c r="AB178" s="420"/>
      <c r="AC178" s="420"/>
      <c r="AD178" s="420"/>
      <c r="AE178" s="420"/>
      <c r="AF178" s="420"/>
      <c r="AG178" s="420"/>
      <c r="AH178" s="420"/>
      <c r="AI178" s="420"/>
      <c r="AJ178" s="420"/>
      <c r="AK178" s="420"/>
      <c r="AL178" s="420"/>
      <c r="AM178" s="420"/>
      <c r="AN178" s="420"/>
      <c r="AO178" s="420"/>
      <c r="AP178" s="420"/>
      <c r="AQ178" s="420"/>
      <c r="AR178" s="420"/>
      <c r="AS178" s="420"/>
      <c r="AT178" s="420"/>
      <c r="AU178" s="420"/>
      <c r="AV178" s="420"/>
      <c r="AW178" s="420"/>
      <c r="AX178" s="420"/>
      <c r="AY178" s="420"/>
      <c r="AZ178" s="420"/>
      <c r="BA178" s="420"/>
      <c r="BB178" s="420"/>
      <c r="BC178" s="420"/>
      <c r="BD178" s="420"/>
      <c r="BE178" s="420"/>
      <c r="BF178" s="420"/>
      <c r="BG178" s="420"/>
      <c r="BH178" s="420"/>
      <c r="BI178" s="420"/>
      <c r="BJ178" s="420"/>
      <c r="BK178" s="420"/>
      <c r="BL178" s="420"/>
      <c r="BM178" s="420"/>
      <c r="BN178" s="420"/>
      <c r="BO178" s="420"/>
      <c r="BP178" s="420"/>
      <c r="BQ178" s="420"/>
      <c r="BR178" s="420"/>
      <c r="BS178" s="420"/>
      <c r="BT178" s="420"/>
      <c r="BU178" s="420"/>
      <c r="BV178" s="420"/>
      <c r="BW178" s="420"/>
      <c r="BX178" s="420"/>
      <c r="BY178" s="420"/>
      <c r="BZ178" s="420"/>
      <c r="CA178" s="420"/>
      <c r="CB178" s="420"/>
      <c r="CC178" s="420"/>
      <c r="CD178" s="420"/>
      <c r="CE178" s="420"/>
      <c r="CF178" s="420"/>
      <c r="CG178" s="420"/>
      <c r="CH178" s="420"/>
      <c r="CI178" s="420"/>
      <c r="CJ178" s="420"/>
      <c r="CK178" s="420"/>
      <c r="CL178" s="420"/>
      <c r="CM178" s="420"/>
      <c r="CN178" s="420"/>
      <c r="CO178" s="420"/>
      <c r="CP178" s="420"/>
      <c r="CQ178" s="420"/>
      <c r="CR178" s="420"/>
      <c r="CS178" s="420"/>
      <c r="CT178" s="420"/>
      <c r="CU178" s="420"/>
      <c r="CV178" s="420"/>
      <c r="CW178" s="420"/>
      <c r="CX178" s="420"/>
      <c r="CY178" s="420"/>
      <c r="CZ178" s="420"/>
      <c r="DA178" s="420"/>
      <c r="DB178" s="420"/>
      <c r="DC178" s="420"/>
      <c r="DD178" s="420"/>
      <c r="DE178" s="420"/>
      <c r="DF178" s="420"/>
      <c r="DG178" s="420"/>
      <c r="DH178" s="420"/>
      <c r="DI178" s="420"/>
      <c r="DJ178" s="420"/>
      <c r="DK178" s="420"/>
      <c r="DL178" s="420"/>
      <c r="DM178" s="420"/>
      <c r="DN178" s="420"/>
      <c r="DO178" s="420"/>
      <c r="DP178" s="420"/>
      <c r="DQ178" s="420"/>
      <c r="DR178" s="420"/>
      <c r="DS178" s="420"/>
      <c r="DT178" s="420"/>
      <c r="DU178" s="420"/>
      <c r="DV178" s="420"/>
      <c r="DW178" s="420"/>
      <c r="DX178" s="420"/>
      <c r="DY178" s="420"/>
      <c r="DZ178" s="420"/>
      <c r="EA178" s="420"/>
      <c r="EB178" s="420"/>
      <c r="EC178" s="420"/>
      <c r="ED178" s="420"/>
      <c r="EE178" s="420"/>
      <c r="EF178" s="420"/>
      <c r="EG178" s="420"/>
      <c r="EH178" s="420"/>
      <c r="EI178" s="420"/>
      <c r="EJ178" s="420"/>
      <c r="EK178" s="420"/>
      <c r="EL178" s="420"/>
      <c r="EM178" s="420"/>
      <c r="EN178" s="420"/>
      <c r="EO178" s="420"/>
      <c r="EP178" s="420"/>
      <c r="EQ178" s="420"/>
      <c r="ER178" s="420"/>
      <c r="ES178" s="420"/>
      <c r="ET178" s="420"/>
      <c r="EU178" s="420"/>
      <c r="EV178" s="420"/>
      <c r="EW178" s="420"/>
      <c r="EX178" s="420"/>
      <c r="EY178" s="420"/>
      <c r="EZ178" s="420"/>
      <c r="FA178" s="420"/>
      <c r="FB178" s="420"/>
      <c r="FC178" s="420"/>
      <c r="FD178" s="420"/>
      <c r="FE178" s="420"/>
      <c r="FF178" s="420"/>
      <c r="FG178" s="420"/>
      <c r="FH178" s="420"/>
      <c r="FI178" s="420"/>
      <c r="FJ178" s="420"/>
      <c r="FK178" s="420"/>
      <c r="FL178" s="420"/>
      <c r="FM178" s="420"/>
      <c r="FN178" s="420"/>
      <c r="FO178" s="420"/>
      <c r="FP178" s="420"/>
      <c r="FQ178" s="420"/>
      <c r="FR178" s="420"/>
      <c r="FS178" s="420"/>
      <c r="FT178" s="420"/>
      <c r="FU178" s="420"/>
      <c r="FV178" s="420"/>
      <c r="FW178" s="420"/>
      <c r="FX178" s="420"/>
      <c r="FY178" s="420"/>
      <c r="FZ178" s="420"/>
      <c r="GA178" s="420"/>
      <c r="GB178" s="420"/>
      <c r="GC178" s="420"/>
      <c r="GD178" s="420"/>
      <c r="GE178" s="420"/>
      <c r="GF178" s="420"/>
      <c r="GG178" s="420"/>
      <c r="GH178" s="420"/>
      <c r="GI178" s="420"/>
      <c r="GJ178" s="420"/>
      <c r="GK178" s="420"/>
      <c r="GL178" s="420"/>
      <c r="GM178" s="420"/>
      <c r="GN178" s="420"/>
      <c r="GO178" s="420"/>
      <c r="GP178" s="420"/>
      <c r="GQ178" s="420"/>
      <c r="GR178" s="420"/>
      <c r="GS178" s="420"/>
      <c r="GT178" s="420"/>
      <c r="GU178" s="420"/>
      <c r="GV178" s="420"/>
      <c r="GW178" s="420"/>
      <c r="GX178" s="420"/>
      <c r="GY178" s="420"/>
      <c r="GZ178" s="420"/>
      <c r="HA178" s="420"/>
      <c r="HB178" s="420"/>
      <c r="HC178" s="420"/>
      <c r="HD178" s="420"/>
      <c r="HE178" s="420"/>
      <c r="HF178" s="420"/>
      <c r="HG178" s="420"/>
      <c r="HH178" s="420"/>
      <c r="HI178" s="420"/>
      <c r="HJ178" s="420"/>
      <c r="HK178" s="420"/>
      <c r="HL178" s="420"/>
      <c r="HM178" s="420"/>
      <c r="HN178" s="420"/>
      <c r="HO178" s="420"/>
      <c r="HP178" s="420"/>
      <c r="HQ178" s="420"/>
      <c r="HR178" s="420"/>
      <c r="HS178" s="420"/>
      <c r="HT178" s="420"/>
      <c r="HU178" s="420"/>
      <c r="HV178" s="420"/>
      <c r="HW178" s="420"/>
      <c r="HX178" s="420"/>
      <c r="HY178" s="420"/>
      <c r="HZ178" s="420"/>
      <c r="IA178" s="420"/>
      <c r="IB178" s="420"/>
      <c r="IC178" s="420"/>
      <c r="ID178" s="420"/>
      <c r="IE178" s="420"/>
      <c r="IF178" s="420"/>
      <c r="IG178" s="420"/>
      <c r="IH178" s="420"/>
      <c r="II178" s="420"/>
      <c r="IJ178" s="420"/>
      <c r="IK178" s="420"/>
      <c r="IL178" s="420"/>
      <c r="IM178" s="420"/>
      <c r="IN178" s="420"/>
      <c r="IO178" s="420"/>
      <c r="IP178" s="420"/>
      <c r="IQ178" s="420"/>
      <c r="IR178" s="420"/>
      <c r="IS178" s="420"/>
      <c r="IT178" s="420"/>
      <c r="IU178" s="420"/>
      <c r="IV178" s="420"/>
      <c r="IW178" s="420"/>
      <c r="IX178" s="420"/>
      <c r="IY178" s="420"/>
      <c r="IZ178" s="420"/>
      <c r="JA178" s="420"/>
      <c r="JB178" s="420"/>
      <c r="JC178" s="420"/>
      <c r="JD178" s="420"/>
      <c r="JE178" s="420"/>
      <c r="JF178" s="420"/>
      <c r="JG178" s="420"/>
      <c r="JH178" s="420"/>
      <c r="JI178" s="420"/>
      <c r="JJ178" s="420"/>
      <c r="JK178" s="420"/>
      <c r="JL178" s="420"/>
      <c r="JM178" s="420"/>
      <c r="JN178" s="420"/>
      <c r="JO178" s="420"/>
      <c r="JP178" s="420"/>
      <c r="JQ178" s="420"/>
      <c r="JR178" s="420"/>
      <c r="JS178" s="420"/>
      <c r="JT178" s="420"/>
      <c r="JU178" s="420"/>
      <c r="JV178" s="420"/>
      <c r="JW178" s="420"/>
      <c r="JX178" s="420"/>
      <c r="JY178" s="420"/>
      <c r="JZ178" s="420"/>
      <c r="KA178" s="420"/>
    </row>
    <row r="179" spans="1:287" ht="30.75" customHeight="1">
      <c r="A179" s="6"/>
      <c r="B179" s="6"/>
      <c r="C179" s="378"/>
      <c r="D179" s="123"/>
      <c r="E179" s="383">
        <v>2</v>
      </c>
      <c r="F179" s="384" t="s">
        <v>80</v>
      </c>
      <c r="G179" s="385">
        <v>73440</v>
      </c>
      <c r="H179" s="386">
        <v>7.1999999999999998E-3</v>
      </c>
      <c r="I179" s="378"/>
      <c r="K179" s="6"/>
      <c r="L179" s="6"/>
      <c r="M179" s="6"/>
      <c r="N179" s="6"/>
      <c r="O179" s="6"/>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420"/>
      <c r="AP179" s="420"/>
      <c r="AQ179" s="420"/>
      <c r="AR179" s="420"/>
      <c r="AS179" s="420"/>
      <c r="AT179" s="420"/>
      <c r="AU179" s="420"/>
      <c r="AV179" s="420"/>
      <c r="AW179" s="420"/>
      <c r="AX179" s="420"/>
      <c r="AY179" s="420"/>
      <c r="AZ179" s="420"/>
      <c r="BA179" s="420"/>
      <c r="BB179" s="420"/>
      <c r="BC179" s="420"/>
      <c r="BD179" s="420"/>
      <c r="BE179" s="420"/>
      <c r="BF179" s="420"/>
      <c r="BG179" s="420"/>
      <c r="BH179" s="420"/>
      <c r="BI179" s="420"/>
      <c r="BJ179" s="420"/>
      <c r="BK179" s="420"/>
      <c r="BL179" s="420"/>
      <c r="BM179" s="420"/>
      <c r="BN179" s="420"/>
      <c r="BO179" s="420"/>
      <c r="BP179" s="420"/>
      <c r="BQ179" s="420"/>
      <c r="BR179" s="420"/>
      <c r="BS179" s="420"/>
      <c r="BT179" s="420"/>
      <c r="BU179" s="420"/>
      <c r="BV179" s="420"/>
      <c r="BW179" s="420"/>
      <c r="BX179" s="420"/>
      <c r="BY179" s="420"/>
      <c r="BZ179" s="420"/>
      <c r="CA179" s="420"/>
      <c r="CB179" s="420"/>
      <c r="CC179" s="420"/>
      <c r="CD179" s="420"/>
      <c r="CE179" s="420"/>
      <c r="CF179" s="420"/>
      <c r="CG179" s="420"/>
      <c r="CH179" s="420"/>
      <c r="CI179" s="420"/>
      <c r="CJ179" s="420"/>
      <c r="CK179" s="420"/>
      <c r="CL179" s="420"/>
      <c r="CM179" s="420"/>
      <c r="CN179" s="420"/>
      <c r="CO179" s="420"/>
      <c r="CP179" s="420"/>
      <c r="CQ179" s="420"/>
      <c r="CR179" s="420"/>
      <c r="CS179" s="420"/>
      <c r="CT179" s="420"/>
      <c r="CU179" s="420"/>
      <c r="CV179" s="420"/>
      <c r="CW179" s="420"/>
      <c r="CX179" s="420"/>
      <c r="CY179" s="420"/>
      <c r="CZ179" s="420"/>
      <c r="DA179" s="420"/>
      <c r="DB179" s="420"/>
      <c r="DC179" s="420"/>
      <c r="DD179" s="420"/>
      <c r="DE179" s="420"/>
      <c r="DF179" s="420"/>
      <c r="DG179" s="420"/>
      <c r="DH179" s="420"/>
      <c r="DI179" s="420"/>
      <c r="DJ179" s="420"/>
      <c r="DK179" s="420"/>
      <c r="DL179" s="420"/>
      <c r="DM179" s="420"/>
      <c r="DN179" s="420"/>
      <c r="DO179" s="420"/>
      <c r="DP179" s="420"/>
      <c r="DQ179" s="420"/>
      <c r="DR179" s="420"/>
      <c r="DS179" s="420"/>
      <c r="DT179" s="420"/>
      <c r="DU179" s="420"/>
      <c r="DV179" s="420"/>
      <c r="DW179" s="420"/>
      <c r="DX179" s="420"/>
      <c r="DY179" s="420"/>
      <c r="DZ179" s="420"/>
      <c r="EA179" s="420"/>
      <c r="EB179" s="420"/>
      <c r="EC179" s="420"/>
      <c r="ED179" s="420"/>
      <c r="EE179" s="420"/>
      <c r="EF179" s="420"/>
      <c r="EG179" s="420"/>
      <c r="EH179" s="420"/>
      <c r="EI179" s="420"/>
      <c r="EJ179" s="420"/>
      <c r="EK179" s="420"/>
      <c r="EL179" s="420"/>
      <c r="EM179" s="420"/>
      <c r="EN179" s="420"/>
      <c r="EO179" s="420"/>
      <c r="EP179" s="420"/>
      <c r="EQ179" s="420"/>
      <c r="ER179" s="420"/>
      <c r="ES179" s="420"/>
      <c r="ET179" s="420"/>
      <c r="EU179" s="420"/>
      <c r="EV179" s="420"/>
      <c r="EW179" s="420"/>
      <c r="EX179" s="420"/>
      <c r="EY179" s="420"/>
      <c r="EZ179" s="420"/>
      <c r="FA179" s="420"/>
      <c r="FB179" s="420"/>
      <c r="FC179" s="420"/>
      <c r="FD179" s="420"/>
      <c r="FE179" s="420"/>
      <c r="FF179" s="420"/>
      <c r="FG179" s="420"/>
      <c r="FH179" s="420"/>
      <c r="FI179" s="420"/>
      <c r="FJ179" s="420"/>
      <c r="FK179" s="420"/>
      <c r="FL179" s="420"/>
      <c r="FM179" s="420"/>
      <c r="FN179" s="420"/>
      <c r="FO179" s="420"/>
      <c r="FP179" s="420"/>
      <c r="FQ179" s="420"/>
      <c r="FR179" s="420"/>
      <c r="FS179" s="420"/>
      <c r="FT179" s="420"/>
      <c r="FU179" s="420"/>
      <c r="FV179" s="420"/>
      <c r="FW179" s="420"/>
      <c r="FX179" s="420"/>
      <c r="FY179" s="420"/>
      <c r="FZ179" s="420"/>
      <c r="GA179" s="420"/>
      <c r="GB179" s="420"/>
      <c r="GC179" s="420"/>
      <c r="GD179" s="420"/>
      <c r="GE179" s="420"/>
      <c r="GF179" s="420"/>
      <c r="GG179" s="420"/>
      <c r="GH179" s="420"/>
      <c r="GI179" s="420"/>
      <c r="GJ179" s="420"/>
      <c r="GK179" s="420"/>
      <c r="GL179" s="420"/>
      <c r="GM179" s="420"/>
      <c r="GN179" s="420"/>
      <c r="GO179" s="420"/>
      <c r="GP179" s="420"/>
      <c r="GQ179" s="420"/>
      <c r="GR179" s="420"/>
      <c r="GS179" s="420"/>
      <c r="GT179" s="420"/>
      <c r="GU179" s="420"/>
      <c r="GV179" s="420"/>
      <c r="GW179" s="420"/>
      <c r="GX179" s="420"/>
      <c r="GY179" s="420"/>
      <c r="GZ179" s="420"/>
      <c r="HA179" s="420"/>
      <c r="HB179" s="420"/>
      <c r="HC179" s="420"/>
      <c r="HD179" s="420"/>
      <c r="HE179" s="420"/>
      <c r="HF179" s="420"/>
      <c r="HG179" s="420"/>
      <c r="HH179" s="420"/>
      <c r="HI179" s="420"/>
      <c r="HJ179" s="420"/>
      <c r="HK179" s="420"/>
      <c r="HL179" s="420"/>
      <c r="HM179" s="420"/>
      <c r="HN179" s="420"/>
      <c r="HO179" s="420"/>
      <c r="HP179" s="420"/>
      <c r="HQ179" s="420"/>
      <c r="HR179" s="420"/>
      <c r="HS179" s="420"/>
      <c r="HT179" s="420"/>
      <c r="HU179" s="420"/>
      <c r="HV179" s="420"/>
      <c r="HW179" s="420"/>
      <c r="HX179" s="420"/>
      <c r="HY179" s="420"/>
      <c r="HZ179" s="420"/>
      <c r="IA179" s="420"/>
      <c r="IB179" s="420"/>
      <c r="IC179" s="420"/>
      <c r="ID179" s="420"/>
      <c r="IE179" s="420"/>
      <c r="IF179" s="420"/>
      <c r="IG179" s="420"/>
      <c r="IH179" s="420"/>
      <c r="II179" s="420"/>
      <c r="IJ179" s="420"/>
      <c r="IK179" s="420"/>
      <c r="IL179" s="420"/>
      <c r="IM179" s="420"/>
      <c r="IN179" s="420"/>
      <c r="IO179" s="420"/>
      <c r="IP179" s="420"/>
      <c r="IQ179" s="420"/>
      <c r="IR179" s="420"/>
      <c r="IS179" s="420"/>
      <c r="IT179" s="420"/>
      <c r="IU179" s="420"/>
      <c r="IV179" s="420"/>
      <c r="IW179" s="420"/>
      <c r="IX179" s="420"/>
      <c r="IY179" s="420"/>
      <c r="IZ179" s="420"/>
      <c r="JA179" s="420"/>
      <c r="JB179" s="420"/>
      <c r="JC179" s="420"/>
      <c r="JD179" s="420"/>
      <c r="JE179" s="420"/>
      <c r="JF179" s="420"/>
      <c r="JG179" s="420"/>
      <c r="JH179" s="420"/>
      <c r="JI179" s="420"/>
      <c r="JJ179" s="420"/>
      <c r="JK179" s="420"/>
      <c r="JL179" s="420"/>
      <c r="JM179" s="420"/>
      <c r="JN179" s="420"/>
      <c r="JO179" s="420"/>
      <c r="JP179" s="420"/>
      <c r="JQ179" s="420"/>
      <c r="JR179" s="420"/>
      <c r="JS179" s="420"/>
      <c r="JT179" s="420"/>
      <c r="JU179" s="420"/>
      <c r="JV179" s="420"/>
      <c r="JW179" s="420"/>
      <c r="JX179" s="420"/>
      <c r="JY179" s="420"/>
      <c r="JZ179" s="420"/>
      <c r="KA179" s="420"/>
    </row>
    <row r="180" spans="1:287" ht="30.75" customHeight="1">
      <c r="A180" s="6"/>
      <c r="B180" s="6"/>
      <c r="C180" s="378"/>
      <c r="D180" s="123"/>
      <c r="E180" s="383">
        <v>3</v>
      </c>
      <c r="F180" s="384" t="s">
        <v>1162</v>
      </c>
      <c r="G180" s="385">
        <v>1134234</v>
      </c>
      <c r="H180" s="386">
        <v>0.1118</v>
      </c>
      <c r="I180" s="378"/>
      <c r="K180" s="6"/>
      <c r="L180" s="6"/>
      <c r="M180" s="6"/>
      <c r="N180" s="6"/>
      <c r="O180" s="6"/>
      <c r="P180" s="420"/>
      <c r="Q180" s="420"/>
      <c r="R180" s="420"/>
      <c r="S180" s="420"/>
      <c r="T180" s="420"/>
      <c r="U180" s="420"/>
      <c r="V180" s="420"/>
      <c r="W180" s="420"/>
      <c r="X180" s="420"/>
      <c r="Y180" s="420"/>
      <c r="Z180" s="420"/>
      <c r="AA180" s="420"/>
      <c r="AB180" s="420"/>
      <c r="AC180" s="420"/>
      <c r="AD180" s="420"/>
      <c r="AE180" s="420"/>
      <c r="AF180" s="420"/>
      <c r="AG180" s="420"/>
      <c r="AH180" s="420"/>
      <c r="AI180" s="420"/>
      <c r="AJ180" s="420"/>
      <c r="AK180" s="420"/>
      <c r="AL180" s="420"/>
      <c r="AM180" s="420"/>
      <c r="AN180" s="420"/>
      <c r="AO180" s="420"/>
      <c r="AP180" s="420"/>
      <c r="AQ180" s="420"/>
      <c r="AR180" s="420"/>
      <c r="AS180" s="420"/>
      <c r="AT180" s="420"/>
      <c r="AU180" s="420"/>
      <c r="AV180" s="420"/>
      <c r="AW180" s="420"/>
      <c r="AX180" s="420"/>
      <c r="AY180" s="420"/>
      <c r="AZ180" s="420"/>
      <c r="BA180" s="420"/>
      <c r="BB180" s="420"/>
      <c r="BC180" s="420"/>
      <c r="BD180" s="420"/>
      <c r="BE180" s="420"/>
      <c r="BF180" s="420"/>
      <c r="BG180" s="420"/>
      <c r="BH180" s="420"/>
      <c r="BI180" s="420"/>
      <c r="BJ180" s="420"/>
      <c r="BK180" s="420"/>
      <c r="BL180" s="420"/>
      <c r="BM180" s="420"/>
      <c r="BN180" s="420"/>
      <c r="BO180" s="420"/>
      <c r="BP180" s="420"/>
      <c r="BQ180" s="420"/>
      <c r="BR180" s="420"/>
      <c r="BS180" s="420"/>
      <c r="BT180" s="420"/>
      <c r="BU180" s="420"/>
      <c r="BV180" s="420"/>
      <c r="BW180" s="420"/>
      <c r="BX180" s="420"/>
      <c r="BY180" s="420"/>
      <c r="BZ180" s="420"/>
      <c r="CA180" s="420"/>
      <c r="CB180" s="420"/>
      <c r="CC180" s="420"/>
      <c r="CD180" s="420"/>
      <c r="CE180" s="420"/>
      <c r="CF180" s="420"/>
      <c r="CG180" s="420"/>
      <c r="CH180" s="420"/>
      <c r="CI180" s="420"/>
      <c r="CJ180" s="420"/>
      <c r="CK180" s="420"/>
      <c r="CL180" s="420"/>
      <c r="CM180" s="420"/>
      <c r="CN180" s="420"/>
      <c r="CO180" s="420"/>
      <c r="CP180" s="420"/>
      <c r="CQ180" s="420"/>
      <c r="CR180" s="420"/>
      <c r="CS180" s="420"/>
      <c r="CT180" s="420"/>
      <c r="CU180" s="420"/>
      <c r="CV180" s="420"/>
      <c r="CW180" s="420"/>
      <c r="CX180" s="420"/>
      <c r="CY180" s="420"/>
      <c r="CZ180" s="420"/>
      <c r="DA180" s="420"/>
      <c r="DB180" s="420"/>
      <c r="DC180" s="420"/>
      <c r="DD180" s="420"/>
      <c r="DE180" s="420"/>
      <c r="DF180" s="420"/>
      <c r="DG180" s="420"/>
      <c r="DH180" s="420"/>
      <c r="DI180" s="420"/>
      <c r="DJ180" s="420"/>
      <c r="DK180" s="420"/>
      <c r="DL180" s="420"/>
      <c r="DM180" s="420"/>
      <c r="DN180" s="420"/>
      <c r="DO180" s="420"/>
      <c r="DP180" s="420"/>
      <c r="DQ180" s="420"/>
      <c r="DR180" s="420"/>
      <c r="DS180" s="420"/>
      <c r="DT180" s="420"/>
      <c r="DU180" s="420"/>
      <c r="DV180" s="420"/>
      <c r="DW180" s="420"/>
      <c r="DX180" s="420"/>
      <c r="DY180" s="420"/>
      <c r="DZ180" s="420"/>
      <c r="EA180" s="420"/>
      <c r="EB180" s="420"/>
      <c r="EC180" s="420"/>
      <c r="ED180" s="420"/>
      <c r="EE180" s="420"/>
      <c r="EF180" s="420"/>
      <c r="EG180" s="420"/>
      <c r="EH180" s="420"/>
      <c r="EI180" s="420"/>
      <c r="EJ180" s="420"/>
      <c r="EK180" s="420"/>
      <c r="EL180" s="420"/>
      <c r="EM180" s="420"/>
      <c r="EN180" s="420"/>
      <c r="EO180" s="420"/>
      <c r="EP180" s="420"/>
      <c r="EQ180" s="420"/>
      <c r="ER180" s="420"/>
      <c r="ES180" s="420"/>
      <c r="ET180" s="420"/>
      <c r="EU180" s="420"/>
      <c r="EV180" s="420"/>
      <c r="EW180" s="420"/>
      <c r="EX180" s="420"/>
      <c r="EY180" s="420"/>
      <c r="EZ180" s="420"/>
      <c r="FA180" s="420"/>
      <c r="FB180" s="420"/>
      <c r="FC180" s="420"/>
      <c r="FD180" s="420"/>
      <c r="FE180" s="420"/>
      <c r="FF180" s="420"/>
      <c r="FG180" s="420"/>
      <c r="FH180" s="420"/>
      <c r="FI180" s="420"/>
      <c r="FJ180" s="420"/>
      <c r="FK180" s="420"/>
      <c r="FL180" s="420"/>
      <c r="FM180" s="420"/>
      <c r="FN180" s="420"/>
      <c r="FO180" s="420"/>
      <c r="FP180" s="420"/>
      <c r="FQ180" s="420"/>
      <c r="FR180" s="420"/>
      <c r="FS180" s="420"/>
      <c r="FT180" s="420"/>
      <c r="FU180" s="420"/>
      <c r="FV180" s="420"/>
      <c r="FW180" s="420"/>
      <c r="FX180" s="420"/>
      <c r="FY180" s="420"/>
      <c r="FZ180" s="420"/>
      <c r="GA180" s="420"/>
      <c r="GB180" s="420"/>
      <c r="GC180" s="420"/>
      <c r="GD180" s="420"/>
      <c r="GE180" s="420"/>
      <c r="GF180" s="420"/>
      <c r="GG180" s="420"/>
      <c r="GH180" s="420"/>
      <c r="GI180" s="420"/>
      <c r="GJ180" s="420"/>
      <c r="GK180" s="420"/>
      <c r="GL180" s="420"/>
      <c r="GM180" s="420"/>
      <c r="GN180" s="420"/>
      <c r="GO180" s="420"/>
      <c r="GP180" s="420"/>
      <c r="GQ180" s="420"/>
      <c r="GR180" s="420"/>
      <c r="GS180" s="420"/>
      <c r="GT180" s="420"/>
      <c r="GU180" s="420"/>
      <c r="GV180" s="420"/>
      <c r="GW180" s="420"/>
      <c r="GX180" s="420"/>
      <c r="GY180" s="420"/>
      <c r="GZ180" s="420"/>
      <c r="HA180" s="420"/>
      <c r="HB180" s="420"/>
      <c r="HC180" s="420"/>
      <c r="HD180" s="420"/>
      <c r="HE180" s="420"/>
      <c r="HF180" s="420"/>
      <c r="HG180" s="420"/>
      <c r="HH180" s="420"/>
      <c r="HI180" s="420"/>
      <c r="HJ180" s="420"/>
      <c r="HK180" s="420"/>
      <c r="HL180" s="420"/>
      <c r="HM180" s="420"/>
      <c r="HN180" s="420"/>
      <c r="HO180" s="420"/>
      <c r="HP180" s="420"/>
      <c r="HQ180" s="420"/>
      <c r="HR180" s="420"/>
      <c r="HS180" s="420"/>
      <c r="HT180" s="420"/>
      <c r="HU180" s="420"/>
      <c r="HV180" s="420"/>
      <c r="HW180" s="420"/>
      <c r="HX180" s="420"/>
      <c r="HY180" s="420"/>
      <c r="HZ180" s="420"/>
      <c r="IA180" s="420"/>
      <c r="IB180" s="420"/>
      <c r="IC180" s="420"/>
      <c r="ID180" s="420"/>
      <c r="IE180" s="420"/>
      <c r="IF180" s="420"/>
      <c r="IG180" s="420"/>
      <c r="IH180" s="420"/>
      <c r="II180" s="420"/>
      <c r="IJ180" s="420"/>
      <c r="IK180" s="420"/>
      <c r="IL180" s="420"/>
      <c r="IM180" s="420"/>
      <c r="IN180" s="420"/>
      <c r="IO180" s="420"/>
      <c r="IP180" s="420"/>
      <c r="IQ180" s="420"/>
      <c r="IR180" s="420"/>
      <c r="IS180" s="420"/>
      <c r="IT180" s="420"/>
      <c r="IU180" s="420"/>
      <c r="IV180" s="420"/>
      <c r="IW180" s="420"/>
      <c r="IX180" s="420"/>
      <c r="IY180" s="420"/>
      <c r="IZ180" s="420"/>
      <c r="JA180" s="420"/>
      <c r="JB180" s="420"/>
      <c r="JC180" s="420"/>
      <c r="JD180" s="420"/>
      <c r="JE180" s="420"/>
      <c r="JF180" s="420"/>
      <c r="JG180" s="420"/>
      <c r="JH180" s="420"/>
      <c r="JI180" s="420"/>
      <c r="JJ180" s="420"/>
      <c r="JK180" s="420"/>
      <c r="JL180" s="420"/>
      <c r="JM180" s="420"/>
      <c r="JN180" s="420"/>
      <c r="JO180" s="420"/>
      <c r="JP180" s="420"/>
      <c r="JQ180" s="420"/>
      <c r="JR180" s="420"/>
      <c r="JS180" s="420"/>
      <c r="JT180" s="420"/>
      <c r="JU180" s="420"/>
      <c r="JV180" s="420"/>
      <c r="JW180" s="420"/>
      <c r="JX180" s="420"/>
      <c r="JY180" s="420"/>
      <c r="JZ180" s="420"/>
      <c r="KA180" s="420"/>
    </row>
    <row r="181" spans="1:287" ht="30.75" customHeight="1">
      <c r="A181" s="6"/>
      <c r="B181" s="6"/>
      <c r="C181" s="378"/>
      <c r="D181" s="123"/>
      <c r="E181" s="383">
        <v>4</v>
      </c>
      <c r="F181" s="384" t="s">
        <v>1163</v>
      </c>
      <c r="G181" s="385">
        <v>348475</v>
      </c>
      <c r="H181" s="386">
        <v>3.44E-2</v>
      </c>
      <c r="I181" s="378"/>
      <c r="K181" s="6"/>
      <c r="L181" s="6"/>
      <c r="M181" s="6"/>
      <c r="N181" s="6"/>
      <c r="O181" s="6"/>
      <c r="P181" s="420"/>
      <c r="Q181" s="420"/>
      <c r="R181" s="420"/>
      <c r="S181" s="420"/>
      <c r="T181" s="420"/>
      <c r="U181" s="420"/>
      <c r="V181" s="420"/>
      <c r="W181" s="420"/>
      <c r="X181" s="420"/>
      <c r="Y181" s="420"/>
      <c r="Z181" s="420"/>
      <c r="AA181" s="420"/>
      <c r="AB181" s="420"/>
      <c r="AC181" s="420"/>
      <c r="AD181" s="420"/>
      <c r="AE181" s="420"/>
      <c r="AF181" s="420"/>
      <c r="AG181" s="420"/>
      <c r="AH181" s="420"/>
      <c r="AI181" s="420"/>
      <c r="AJ181" s="420"/>
      <c r="AK181" s="420"/>
      <c r="AL181" s="420"/>
      <c r="AM181" s="420"/>
      <c r="AN181" s="420"/>
      <c r="AO181" s="420"/>
      <c r="AP181" s="420"/>
      <c r="AQ181" s="420"/>
      <c r="AR181" s="420"/>
      <c r="AS181" s="420"/>
      <c r="AT181" s="420"/>
      <c r="AU181" s="420"/>
      <c r="AV181" s="420"/>
      <c r="AW181" s="420"/>
      <c r="AX181" s="420"/>
      <c r="AY181" s="420"/>
      <c r="AZ181" s="420"/>
      <c r="BA181" s="420"/>
      <c r="BB181" s="420"/>
      <c r="BC181" s="420"/>
      <c r="BD181" s="420"/>
      <c r="BE181" s="420"/>
      <c r="BF181" s="420"/>
      <c r="BG181" s="420"/>
      <c r="BH181" s="420"/>
      <c r="BI181" s="420"/>
      <c r="BJ181" s="420"/>
      <c r="BK181" s="420"/>
      <c r="BL181" s="420"/>
      <c r="BM181" s="420"/>
      <c r="BN181" s="420"/>
      <c r="BO181" s="420"/>
      <c r="BP181" s="420"/>
      <c r="BQ181" s="420"/>
      <c r="BR181" s="420"/>
      <c r="BS181" s="420"/>
      <c r="BT181" s="420"/>
      <c r="BU181" s="420"/>
      <c r="BV181" s="420"/>
      <c r="BW181" s="420"/>
      <c r="BX181" s="420"/>
      <c r="BY181" s="420"/>
      <c r="BZ181" s="420"/>
      <c r="CA181" s="420"/>
      <c r="CB181" s="420"/>
      <c r="CC181" s="420"/>
      <c r="CD181" s="420"/>
      <c r="CE181" s="420"/>
      <c r="CF181" s="420"/>
      <c r="CG181" s="420"/>
      <c r="CH181" s="420"/>
      <c r="CI181" s="420"/>
      <c r="CJ181" s="420"/>
      <c r="CK181" s="420"/>
      <c r="CL181" s="420"/>
      <c r="CM181" s="420"/>
      <c r="CN181" s="420"/>
      <c r="CO181" s="420"/>
      <c r="CP181" s="420"/>
      <c r="CQ181" s="420"/>
      <c r="CR181" s="420"/>
      <c r="CS181" s="420"/>
      <c r="CT181" s="420"/>
      <c r="CU181" s="420"/>
      <c r="CV181" s="420"/>
      <c r="CW181" s="420"/>
      <c r="CX181" s="420"/>
      <c r="CY181" s="420"/>
      <c r="CZ181" s="420"/>
      <c r="DA181" s="420"/>
      <c r="DB181" s="420"/>
      <c r="DC181" s="420"/>
      <c r="DD181" s="420"/>
      <c r="DE181" s="420"/>
      <c r="DF181" s="420"/>
      <c r="DG181" s="420"/>
      <c r="DH181" s="420"/>
      <c r="DI181" s="420"/>
      <c r="DJ181" s="420"/>
      <c r="DK181" s="420"/>
      <c r="DL181" s="420"/>
      <c r="DM181" s="420"/>
      <c r="DN181" s="420"/>
      <c r="DO181" s="420"/>
      <c r="DP181" s="420"/>
      <c r="DQ181" s="420"/>
      <c r="DR181" s="420"/>
      <c r="DS181" s="420"/>
      <c r="DT181" s="420"/>
      <c r="DU181" s="420"/>
      <c r="DV181" s="420"/>
      <c r="DW181" s="420"/>
      <c r="DX181" s="420"/>
      <c r="DY181" s="420"/>
      <c r="DZ181" s="420"/>
      <c r="EA181" s="420"/>
      <c r="EB181" s="420"/>
      <c r="EC181" s="420"/>
      <c r="ED181" s="420"/>
      <c r="EE181" s="420"/>
      <c r="EF181" s="420"/>
      <c r="EG181" s="420"/>
      <c r="EH181" s="420"/>
      <c r="EI181" s="420"/>
      <c r="EJ181" s="420"/>
      <c r="EK181" s="420"/>
      <c r="EL181" s="420"/>
      <c r="EM181" s="420"/>
      <c r="EN181" s="420"/>
      <c r="EO181" s="420"/>
      <c r="EP181" s="420"/>
      <c r="EQ181" s="420"/>
      <c r="ER181" s="420"/>
      <c r="ES181" s="420"/>
      <c r="ET181" s="420"/>
      <c r="EU181" s="420"/>
      <c r="EV181" s="420"/>
      <c r="EW181" s="420"/>
      <c r="EX181" s="420"/>
      <c r="EY181" s="420"/>
      <c r="EZ181" s="420"/>
      <c r="FA181" s="420"/>
      <c r="FB181" s="420"/>
      <c r="FC181" s="420"/>
      <c r="FD181" s="420"/>
      <c r="FE181" s="420"/>
      <c r="FF181" s="420"/>
      <c r="FG181" s="420"/>
      <c r="FH181" s="420"/>
      <c r="FI181" s="420"/>
      <c r="FJ181" s="420"/>
      <c r="FK181" s="420"/>
      <c r="FL181" s="420"/>
      <c r="FM181" s="420"/>
      <c r="FN181" s="420"/>
      <c r="FO181" s="420"/>
      <c r="FP181" s="420"/>
      <c r="FQ181" s="420"/>
      <c r="FR181" s="420"/>
      <c r="FS181" s="420"/>
      <c r="FT181" s="420"/>
      <c r="FU181" s="420"/>
      <c r="FV181" s="420"/>
      <c r="FW181" s="420"/>
      <c r="FX181" s="420"/>
      <c r="FY181" s="420"/>
      <c r="FZ181" s="420"/>
      <c r="GA181" s="420"/>
      <c r="GB181" s="420"/>
      <c r="GC181" s="420"/>
      <c r="GD181" s="420"/>
      <c r="GE181" s="420"/>
      <c r="GF181" s="420"/>
      <c r="GG181" s="420"/>
      <c r="GH181" s="420"/>
      <c r="GI181" s="420"/>
      <c r="GJ181" s="420"/>
      <c r="GK181" s="420"/>
      <c r="GL181" s="420"/>
      <c r="GM181" s="420"/>
      <c r="GN181" s="420"/>
      <c r="GO181" s="420"/>
      <c r="GP181" s="420"/>
      <c r="GQ181" s="420"/>
      <c r="GR181" s="420"/>
      <c r="GS181" s="420"/>
      <c r="GT181" s="420"/>
      <c r="GU181" s="420"/>
      <c r="GV181" s="420"/>
      <c r="GW181" s="420"/>
      <c r="GX181" s="420"/>
      <c r="GY181" s="420"/>
      <c r="GZ181" s="420"/>
      <c r="HA181" s="420"/>
      <c r="HB181" s="420"/>
      <c r="HC181" s="420"/>
      <c r="HD181" s="420"/>
      <c r="HE181" s="420"/>
      <c r="HF181" s="420"/>
      <c r="HG181" s="420"/>
      <c r="HH181" s="420"/>
      <c r="HI181" s="420"/>
      <c r="HJ181" s="420"/>
      <c r="HK181" s="420"/>
      <c r="HL181" s="420"/>
      <c r="HM181" s="420"/>
      <c r="HN181" s="420"/>
      <c r="HO181" s="420"/>
      <c r="HP181" s="420"/>
      <c r="HQ181" s="420"/>
      <c r="HR181" s="420"/>
      <c r="HS181" s="420"/>
      <c r="HT181" s="420"/>
      <c r="HU181" s="420"/>
      <c r="HV181" s="420"/>
      <c r="HW181" s="420"/>
      <c r="HX181" s="420"/>
      <c r="HY181" s="420"/>
      <c r="HZ181" s="420"/>
      <c r="IA181" s="420"/>
      <c r="IB181" s="420"/>
      <c r="IC181" s="420"/>
      <c r="ID181" s="420"/>
      <c r="IE181" s="420"/>
      <c r="IF181" s="420"/>
      <c r="IG181" s="420"/>
      <c r="IH181" s="420"/>
      <c r="II181" s="420"/>
      <c r="IJ181" s="420"/>
      <c r="IK181" s="420"/>
      <c r="IL181" s="420"/>
      <c r="IM181" s="420"/>
      <c r="IN181" s="420"/>
      <c r="IO181" s="420"/>
      <c r="IP181" s="420"/>
      <c r="IQ181" s="420"/>
      <c r="IR181" s="420"/>
      <c r="IS181" s="420"/>
      <c r="IT181" s="420"/>
      <c r="IU181" s="420"/>
      <c r="IV181" s="420"/>
      <c r="IW181" s="420"/>
      <c r="IX181" s="420"/>
      <c r="IY181" s="420"/>
      <c r="IZ181" s="420"/>
      <c r="JA181" s="420"/>
      <c r="JB181" s="420"/>
      <c r="JC181" s="420"/>
      <c r="JD181" s="420"/>
      <c r="JE181" s="420"/>
      <c r="JF181" s="420"/>
      <c r="JG181" s="420"/>
      <c r="JH181" s="420"/>
      <c r="JI181" s="420"/>
      <c r="JJ181" s="420"/>
      <c r="JK181" s="420"/>
      <c r="JL181" s="420"/>
      <c r="JM181" s="420"/>
      <c r="JN181" s="420"/>
      <c r="JO181" s="420"/>
      <c r="JP181" s="420"/>
      <c r="JQ181" s="420"/>
      <c r="JR181" s="420"/>
      <c r="JS181" s="420"/>
      <c r="JT181" s="420"/>
      <c r="JU181" s="420"/>
      <c r="JV181" s="420"/>
      <c r="JW181" s="420"/>
      <c r="JX181" s="420"/>
      <c r="JY181" s="420"/>
      <c r="JZ181" s="420"/>
      <c r="KA181" s="420"/>
    </row>
    <row r="182" spans="1:287" ht="30.75" customHeight="1">
      <c r="A182" s="6"/>
      <c r="B182" s="6"/>
      <c r="C182" s="378"/>
      <c r="D182" s="123"/>
      <c r="E182" s="383">
        <v>5</v>
      </c>
      <c r="F182" s="384" t="s">
        <v>83</v>
      </c>
      <c r="G182" s="385">
        <v>355279</v>
      </c>
      <c r="H182" s="386">
        <v>3.5000000000000003E-2</v>
      </c>
      <c r="I182" s="378"/>
      <c r="K182" s="6"/>
      <c r="L182" s="6"/>
      <c r="M182" s="6"/>
      <c r="N182" s="6"/>
      <c r="O182" s="6"/>
      <c r="P182" s="420"/>
      <c r="Q182" s="420"/>
      <c r="R182" s="420"/>
      <c r="S182" s="420"/>
      <c r="T182" s="420"/>
      <c r="U182" s="420"/>
      <c r="V182" s="420"/>
      <c r="W182" s="420"/>
      <c r="X182" s="420"/>
      <c r="Y182" s="420"/>
      <c r="Z182" s="420"/>
      <c r="AA182" s="420"/>
      <c r="AB182" s="420"/>
      <c r="AC182" s="420"/>
      <c r="AD182" s="420"/>
      <c r="AE182" s="420"/>
      <c r="AF182" s="420"/>
      <c r="AG182" s="420"/>
      <c r="AH182" s="420"/>
      <c r="AI182" s="420"/>
      <c r="AJ182" s="420"/>
      <c r="AK182" s="420"/>
      <c r="AL182" s="420"/>
      <c r="AM182" s="420"/>
      <c r="AN182" s="420"/>
      <c r="AO182" s="420"/>
      <c r="AP182" s="420"/>
      <c r="AQ182" s="420"/>
      <c r="AR182" s="420"/>
      <c r="AS182" s="420"/>
      <c r="AT182" s="420"/>
      <c r="AU182" s="420"/>
      <c r="AV182" s="420"/>
      <c r="AW182" s="420"/>
      <c r="AX182" s="420"/>
      <c r="AY182" s="420"/>
      <c r="AZ182" s="420"/>
      <c r="BA182" s="420"/>
      <c r="BB182" s="420"/>
      <c r="BC182" s="420"/>
      <c r="BD182" s="420"/>
      <c r="BE182" s="420"/>
      <c r="BF182" s="420"/>
      <c r="BG182" s="420"/>
      <c r="BH182" s="420"/>
      <c r="BI182" s="420"/>
      <c r="BJ182" s="420"/>
      <c r="BK182" s="420"/>
      <c r="BL182" s="420"/>
      <c r="BM182" s="420"/>
      <c r="BN182" s="420"/>
      <c r="BO182" s="420"/>
      <c r="BP182" s="420"/>
      <c r="BQ182" s="420"/>
      <c r="BR182" s="420"/>
      <c r="BS182" s="420"/>
      <c r="BT182" s="420"/>
      <c r="BU182" s="420"/>
      <c r="BV182" s="420"/>
      <c r="BW182" s="420"/>
      <c r="BX182" s="420"/>
      <c r="BY182" s="420"/>
      <c r="BZ182" s="420"/>
      <c r="CA182" s="420"/>
      <c r="CB182" s="420"/>
      <c r="CC182" s="420"/>
      <c r="CD182" s="420"/>
      <c r="CE182" s="420"/>
      <c r="CF182" s="420"/>
      <c r="CG182" s="420"/>
      <c r="CH182" s="420"/>
      <c r="CI182" s="420"/>
      <c r="CJ182" s="420"/>
      <c r="CK182" s="420"/>
      <c r="CL182" s="420"/>
      <c r="CM182" s="420"/>
      <c r="CN182" s="420"/>
      <c r="CO182" s="420"/>
      <c r="CP182" s="420"/>
      <c r="CQ182" s="420"/>
      <c r="CR182" s="420"/>
      <c r="CS182" s="420"/>
      <c r="CT182" s="420"/>
      <c r="CU182" s="420"/>
      <c r="CV182" s="420"/>
      <c r="CW182" s="420"/>
      <c r="CX182" s="420"/>
      <c r="CY182" s="420"/>
      <c r="CZ182" s="420"/>
      <c r="DA182" s="420"/>
      <c r="DB182" s="420"/>
      <c r="DC182" s="420"/>
      <c r="DD182" s="420"/>
      <c r="DE182" s="420"/>
      <c r="DF182" s="420"/>
      <c r="DG182" s="420"/>
      <c r="DH182" s="420"/>
      <c r="DI182" s="420"/>
      <c r="DJ182" s="420"/>
      <c r="DK182" s="420"/>
      <c r="DL182" s="420"/>
      <c r="DM182" s="420"/>
      <c r="DN182" s="420"/>
      <c r="DO182" s="420"/>
      <c r="DP182" s="420"/>
      <c r="DQ182" s="420"/>
      <c r="DR182" s="420"/>
      <c r="DS182" s="420"/>
      <c r="DT182" s="420"/>
      <c r="DU182" s="420"/>
      <c r="DV182" s="420"/>
      <c r="DW182" s="420"/>
      <c r="DX182" s="420"/>
      <c r="DY182" s="420"/>
      <c r="DZ182" s="420"/>
      <c r="EA182" s="420"/>
      <c r="EB182" s="420"/>
      <c r="EC182" s="420"/>
      <c r="ED182" s="420"/>
      <c r="EE182" s="420"/>
      <c r="EF182" s="420"/>
      <c r="EG182" s="420"/>
      <c r="EH182" s="420"/>
      <c r="EI182" s="420"/>
      <c r="EJ182" s="420"/>
      <c r="EK182" s="420"/>
      <c r="EL182" s="420"/>
      <c r="EM182" s="420"/>
      <c r="EN182" s="420"/>
      <c r="EO182" s="420"/>
      <c r="EP182" s="420"/>
      <c r="EQ182" s="420"/>
      <c r="ER182" s="420"/>
      <c r="ES182" s="420"/>
      <c r="ET182" s="420"/>
      <c r="EU182" s="420"/>
      <c r="EV182" s="420"/>
      <c r="EW182" s="420"/>
      <c r="EX182" s="420"/>
      <c r="EY182" s="420"/>
      <c r="EZ182" s="420"/>
      <c r="FA182" s="420"/>
      <c r="FB182" s="420"/>
      <c r="FC182" s="420"/>
      <c r="FD182" s="420"/>
      <c r="FE182" s="420"/>
      <c r="FF182" s="420"/>
      <c r="FG182" s="420"/>
      <c r="FH182" s="420"/>
      <c r="FI182" s="420"/>
      <c r="FJ182" s="420"/>
      <c r="FK182" s="420"/>
      <c r="FL182" s="420"/>
      <c r="FM182" s="420"/>
      <c r="FN182" s="420"/>
      <c r="FO182" s="420"/>
      <c r="FP182" s="420"/>
      <c r="FQ182" s="420"/>
      <c r="FR182" s="420"/>
      <c r="FS182" s="420"/>
      <c r="FT182" s="420"/>
      <c r="FU182" s="420"/>
      <c r="FV182" s="420"/>
      <c r="FW182" s="420"/>
      <c r="FX182" s="420"/>
      <c r="FY182" s="420"/>
      <c r="FZ182" s="420"/>
      <c r="GA182" s="420"/>
      <c r="GB182" s="420"/>
      <c r="GC182" s="420"/>
      <c r="GD182" s="420"/>
      <c r="GE182" s="420"/>
      <c r="GF182" s="420"/>
      <c r="GG182" s="420"/>
      <c r="GH182" s="420"/>
      <c r="GI182" s="420"/>
      <c r="GJ182" s="420"/>
      <c r="GK182" s="420"/>
      <c r="GL182" s="420"/>
      <c r="GM182" s="420"/>
      <c r="GN182" s="420"/>
      <c r="GO182" s="420"/>
      <c r="GP182" s="420"/>
      <c r="GQ182" s="420"/>
      <c r="GR182" s="420"/>
      <c r="GS182" s="420"/>
      <c r="GT182" s="420"/>
      <c r="GU182" s="420"/>
      <c r="GV182" s="420"/>
      <c r="GW182" s="420"/>
      <c r="GX182" s="420"/>
      <c r="GY182" s="420"/>
      <c r="GZ182" s="420"/>
      <c r="HA182" s="420"/>
      <c r="HB182" s="420"/>
      <c r="HC182" s="420"/>
      <c r="HD182" s="420"/>
      <c r="HE182" s="420"/>
      <c r="HF182" s="420"/>
      <c r="HG182" s="420"/>
      <c r="HH182" s="420"/>
      <c r="HI182" s="420"/>
      <c r="HJ182" s="420"/>
      <c r="HK182" s="420"/>
      <c r="HL182" s="420"/>
      <c r="HM182" s="420"/>
      <c r="HN182" s="420"/>
      <c r="HO182" s="420"/>
      <c r="HP182" s="420"/>
      <c r="HQ182" s="420"/>
      <c r="HR182" s="420"/>
      <c r="HS182" s="420"/>
      <c r="HT182" s="420"/>
      <c r="HU182" s="420"/>
      <c r="HV182" s="420"/>
      <c r="HW182" s="420"/>
      <c r="HX182" s="420"/>
      <c r="HY182" s="420"/>
      <c r="HZ182" s="420"/>
      <c r="IA182" s="420"/>
      <c r="IB182" s="420"/>
      <c r="IC182" s="420"/>
      <c r="ID182" s="420"/>
      <c r="IE182" s="420"/>
      <c r="IF182" s="420"/>
      <c r="IG182" s="420"/>
      <c r="IH182" s="420"/>
      <c r="II182" s="420"/>
      <c r="IJ182" s="420"/>
      <c r="IK182" s="420"/>
      <c r="IL182" s="420"/>
      <c r="IM182" s="420"/>
      <c r="IN182" s="420"/>
      <c r="IO182" s="420"/>
      <c r="IP182" s="420"/>
      <c r="IQ182" s="420"/>
      <c r="IR182" s="420"/>
      <c r="IS182" s="420"/>
      <c r="IT182" s="420"/>
      <c r="IU182" s="420"/>
      <c r="IV182" s="420"/>
      <c r="IW182" s="420"/>
      <c r="IX182" s="420"/>
      <c r="IY182" s="420"/>
      <c r="IZ182" s="420"/>
      <c r="JA182" s="420"/>
      <c r="JB182" s="420"/>
      <c r="JC182" s="420"/>
      <c r="JD182" s="420"/>
      <c r="JE182" s="420"/>
      <c r="JF182" s="420"/>
      <c r="JG182" s="420"/>
      <c r="JH182" s="420"/>
      <c r="JI182" s="420"/>
      <c r="JJ182" s="420"/>
      <c r="JK182" s="420"/>
      <c r="JL182" s="420"/>
      <c r="JM182" s="420"/>
      <c r="JN182" s="420"/>
      <c r="JO182" s="420"/>
      <c r="JP182" s="420"/>
      <c r="JQ182" s="420"/>
      <c r="JR182" s="420"/>
      <c r="JS182" s="420"/>
      <c r="JT182" s="420"/>
      <c r="JU182" s="420"/>
      <c r="JV182" s="420"/>
      <c r="JW182" s="420"/>
      <c r="JX182" s="420"/>
      <c r="JY182" s="420"/>
      <c r="JZ182" s="420"/>
      <c r="KA182" s="420"/>
    </row>
    <row r="183" spans="1:287" ht="30.75" customHeight="1">
      <c r="A183" s="6"/>
      <c r="B183" s="6"/>
      <c r="C183" s="378"/>
      <c r="D183" s="123"/>
      <c r="E183" s="383">
        <v>6</v>
      </c>
      <c r="F183" s="384" t="s">
        <v>94</v>
      </c>
      <c r="G183" s="385">
        <v>908007</v>
      </c>
      <c r="H183" s="386">
        <v>8.9499999999999996E-2</v>
      </c>
      <c r="I183" s="378"/>
      <c r="K183" s="6"/>
      <c r="L183" s="6"/>
      <c r="M183" s="6"/>
      <c r="N183" s="6"/>
      <c r="O183" s="6"/>
      <c r="P183" s="420"/>
      <c r="Q183" s="420"/>
      <c r="R183" s="420"/>
      <c r="S183" s="420"/>
      <c r="T183" s="420"/>
      <c r="U183" s="420"/>
      <c r="V183" s="420"/>
      <c r="W183" s="420"/>
      <c r="X183" s="420"/>
      <c r="Y183" s="420"/>
      <c r="Z183" s="420"/>
      <c r="AA183" s="420"/>
      <c r="AB183" s="420"/>
      <c r="AC183" s="420"/>
      <c r="AD183" s="420"/>
      <c r="AE183" s="420"/>
      <c r="AF183" s="420"/>
      <c r="AG183" s="420"/>
      <c r="AH183" s="420"/>
      <c r="AI183" s="420"/>
      <c r="AJ183" s="420"/>
      <c r="AK183" s="420"/>
      <c r="AL183" s="420"/>
      <c r="AM183" s="420"/>
      <c r="AN183" s="420"/>
      <c r="AO183" s="420"/>
      <c r="AP183" s="420"/>
      <c r="AQ183" s="420"/>
      <c r="AR183" s="420"/>
      <c r="AS183" s="420"/>
      <c r="AT183" s="420"/>
      <c r="AU183" s="420"/>
      <c r="AV183" s="420"/>
      <c r="AW183" s="420"/>
      <c r="AX183" s="420"/>
      <c r="AY183" s="420"/>
      <c r="AZ183" s="420"/>
      <c r="BA183" s="420"/>
      <c r="BB183" s="420"/>
      <c r="BC183" s="420"/>
      <c r="BD183" s="420"/>
      <c r="BE183" s="420"/>
      <c r="BF183" s="420"/>
      <c r="BG183" s="420"/>
      <c r="BH183" s="420"/>
      <c r="BI183" s="420"/>
      <c r="BJ183" s="420"/>
      <c r="BK183" s="420"/>
      <c r="BL183" s="420"/>
      <c r="BM183" s="420"/>
      <c r="BN183" s="420"/>
      <c r="BO183" s="420"/>
      <c r="BP183" s="420"/>
      <c r="BQ183" s="420"/>
      <c r="BR183" s="420"/>
      <c r="BS183" s="420"/>
      <c r="BT183" s="420"/>
      <c r="BU183" s="420"/>
      <c r="BV183" s="420"/>
      <c r="BW183" s="420"/>
      <c r="BX183" s="420"/>
      <c r="BY183" s="420"/>
      <c r="BZ183" s="420"/>
      <c r="CA183" s="420"/>
      <c r="CB183" s="420"/>
      <c r="CC183" s="420"/>
      <c r="CD183" s="420"/>
      <c r="CE183" s="420"/>
      <c r="CF183" s="420"/>
      <c r="CG183" s="420"/>
      <c r="CH183" s="420"/>
      <c r="CI183" s="420"/>
      <c r="CJ183" s="420"/>
      <c r="CK183" s="420"/>
      <c r="CL183" s="420"/>
      <c r="CM183" s="420"/>
      <c r="CN183" s="420"/>
      <c r="CO183" s="420"/>
      <c r="CP183" s="420"/>
      <c r="CQ183" s="420"/>
      <c r="CR183" s="420"/>
      <c r="CS183" s="420"/>
      <c r="CT183" s="420"/>
      <c r="CU183" s="420"/>
      <c r="CV183" s="420"/>
      <c r="CW183" s="420"/>
      <c r="CX183" s="420"/>
      <c r="CY183" s="420"/>
      <c r="CZ183" s="420"/>
      <c r="DA183" s="420"/>
      <c r="DB183" s="420"/>
      <c r="DC183" s="420"/>
      <c r="DD183" s="420"/>
      <c r="DE183" s="420"/>
      <c r="DF183" s="420"/>
      <c r="DG183" s="420"/>
      <c r="DH183" s="420"/>
      <c r="DI183" s="420"/>
      <c r="DJ183" s="420"/>
      <c r="DK183" s="420"/>
      <c r="DL183" s="420"/>
      <c r="DM183" s="420"/>
      <c r="DN183" s="420"/>
      <c r="DO183" s="420"/>
      <c r="DP183" s="420"/>
      <c r="DQ183" s="420"/>
      <c r="DR183" s="420"/>
      <c r="DS183" s="420"/>
      <c r="DT183" s="420"/>
      <c r="DU183" s="420"/>
      <c r="DV183" s="420"/>
      <c r="DW183" s="420"/>
      <c r="DX183" s="420"/>
      <c r="DY183" s="420"/>
      <c r="DZ183" s="420"/>
      <c r="EA183" s="420"/>
      <c r="EB183" s="420"/>
      <c r="EC183" s="420"/>
      <c r="ED183" s="420"/>
      <c r="EE183" s="420"/>
      <c r="EF183" s="420"/>
      <c r="EG183" s="420"/>
      <c r="EH183" s="420"/>
      <c r="EI183" s="420"/>
      <c r="EJ183" s="420"/>
      <c r="EK183" s="420"/>
      <c r="EL183" s="420"/>
      <c r="EM183" s="420"/>
      <c r="EN183" s="420"/>
      <c r="EO183" s="420"/>
      <c r="EP183" s="420"/>
      <c r="EQ183" s="420"/>
      <c r="ER183" s="420"/>
      <c r="ES183" s="420"/>
      <c r="ET183" s="420"/>
      <c r="EU183" s="420"/>
      <c r="EV183" s="420"/>
      <c r="EW183" s="420"/>
      <c r="EX183" s="420"/>
      <c r="EY183" s="420"/>
      <c r="EZ183" s="420"/>
      <c r="FA183" s="420"/>
      <c r="FB183" s="420"/>
      <c r="FC183" s="420"/>
      <c r="FD183" s="420"/>
      <c r="FE183" s="420"/>
      <c r="FF183" s="420"/>
      <c r="FG183" s="420"/>
      <c r="FH183" s="420"/>
      <c r="FI183" s="420"/>
      <c r="FJ183" s="420"/>
      <c r="FK183" s="420"/>
      <c r="FL183" s="420"/>
      <c r="FM183" s="420"/>
      <c r="FN183" s="420"/>
      <c r="FO183" s="420"/>
      <c r="FP183" s="420"/>
      <c r="FQ183" s="420"/>
      <c r="FR183" s="420"/>
      <c r="FS183" s="420"/>
      <c r="FT183" s="420"/>
      <c r="FU183" s="420"/>
      <c r="FV183" s="420"/>
      <c r="FW183" s="420"/>
      <c r="FX183" s="420"/>
      <c r="FY183" s="420"/>
      <c r="FZ183" s="420"/>
      <c r="GA183" s="420"/>
      <c r="GB183" s="420"/>
      <c r="GC183" s="420"/>
      <c r="GD183" s="420"/>
      <c r="GE183" s="420"/>
      <c r="GF183" s="420"/>
      <c r="GG183" s="420"/>
      <c r="GH183" s="420"/>
      <c r="GI183" s="420"/>
      <c r="GJ183" s="420"/>
      <c r="GK183" s="420"/>
      <c r="GL183" s="420"/>
      <c r="GM183" s="420"/>
      <c r="GN183" s="420"/>
      <c r="GO183" s="420"/>
      <c r="GP183" s="420"/>
      <c r="GQ183" s="420"/>
      <c r="GR183" s="420"/>
      <c r="GS183" s="420"/>
      <c r="GT183" s="420"/>
      <c r="GU183" s="420"/>
      <c r="GV183" s="420"/>
      <c r="GW183" s="420"/>
      <c r="GX183" s="420"/>
      <c r="GY183" s="420"/>
      <c r="GZ183" s="420"/>
      <c r="HA183" s="420"/>
      <c r="HB183" s="420"/>
      <c r="HC183" s="420"/>
      <c r="HD183" s="420"/>
      <c r="HE183" s="420"/>
      <c r="HF183" s="420"/>
      <c r="HG183" s="420"/>
      <c r="HH183" s="420"/>
      <c r="HI183" s="420"/>
      <c r="HJ183" s="420"/>
      <c r="HK183" s="420"/>
      <c r="HL183" s="420"/>
      <c r="HM183" s="420"/>
      <c r="HN183" s="420"/>
      <c r="HO183" s="420"/>
      <c r="HP183" s="420"/>
      <c r="HQ183" s="420"/>
      <c r="HR183" s="420"/>
      <c r="HS183" s="420"/>
      <c r="HT183" s="420"/>
      <c r="HU183" s="420"/>
      <c r="HV183" s="420"/>
      <c r="HW183" s="420"/>
      <c r="HX183" s="420"/>
      <c r="HY183" s="420"/>
      <c r="HZ183" s="420"/>
      <c r="IA183" s="420"/>
      <c r="IB183" s="420"/>
      <c r="IC183" s="420"/>
      <c r="ID183" s="420"/>
      <c r="IE183" s="420"/>
      <c r="IF183" s="420"/>
      <c r="IG183" s="420"/>
      <c r="IH183" s="420"/>
      <c r="II183" s="420"/>
      <c r="IJ183" s="420"/>
      <c r="IK183" s="420"/>
      <c r="IL183" s="420"/>
      <c r="IM183" s="420"/>
      <c r="IN183" s="420"/>
      <c r="IO183" s="420"/>
      <c r="IP183" s="420"/>
      <c r="IQ183" s="420"/>
      <c r="IR183" s="420"/>
      <c r="IS183" s="420"/>
      <c r="IT183" s="420"/>
      <c r="IU183" s="420"/>
      <c r="IV183" s="420"/>
      <c r="IW183" s="420"/>
      <c r="IX183" s="420"/>
      <c r="IY183" s="420"/>
      <c r="IZ183" s="420"/>
      <c r="JA183" s="420"/>
      <c r="JB183" s="420"/>
      <c r="JC183" s="420"/>
      <c r="JD183" s="420"/>
      <c r="JE183" s="420"/>
      <c r="JF183" s="420"/>
      <c r="JG183" s="420"/>
      <c r="JH183" s="420"/>
      <c r="JI183" s="420"/>
      <c r="JJ183" s="420"/>
      <c r="JK183" s="420"/>
      <c r="JL183" s="420"/>
      <c r="JM183" s="420"/>
      <c r="JN183" s="420"/>
      <c r="JO183" s="420"/>
      <c r="JP183" s="420"/>
      <c r="JQ183" s="420"/>
      <c r="JR183" s="420"/>
      <c r="JS183" s="420"/>
      <c r="JT183" s="420"/>
      <c r="JU183" s="420"/>
      <c r="JV183" s="420"/>
      <c r="JW183" s="420"/>
      <c r="JX183" s="420"/>
      <c r="JY183" s="420"/>
      <c r="JZ183" s="420"/>
      <c r="KA183" s="420"/>
    </row>
    <row r="184" spans="1:287" ht="30.75" customHeight="1">
      <c r="A184" s="6"/>
      <c r="B184" s="6"/>
      <c r="C184" s="378"/>
      <c r="D184" s="123"/>
      <c r="E184" s="383">
        <v>7</v>
      </c>
      <c r="F184" s="384" t="s">
        <v>95</v>
      </c>
      <c r="G184" s="385">
        <v>271103</v>
      </c>
      <c r="H184" s="386">
        <v>2.6699999999999998E-2</v>
      </c>
      <c r="I184" s="378"/>
      <c r="K184" s="6"/>
      <c r="L184" s="6"/>
      <c r="M184" s="6"/>
      <c r="N184" s="6"/>
      <c r="O184" s="6"/>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c r="AN184" s="420"/>
      <c r="AO184" s="420"/>
      <c r="AP184" s="420"/>
      <c r="AQ184" s="420"/>
      <c r="AR184" s="420"/>
      <c r="AS184" s="420"/>
      <c r="AT184" s="420"/>
      <c r="AU184" s="420"/>
      <c r="AV184" s="420"/>
      <c r="AW184" s="420"/>
      <c r="AX184" s="420"/>
      <c r="AY184" s="420"/>
      <c r="AZ184" s="420"/>
      <c r="BA184" s="420"/>
      <c r="BB184" s="420"/>
      <c r="BC184" s="420"/>
      <c r="BD184" s="420"/>
      <c r="BE184" s="420"/>
      <c r="BF184" s="420"/>
      <c r="BG184" s="420"/>
      <c r="BH184" s="420"/>
      <c r="BI184" s="420"/>
      <c r="BJ184" s="420"/>
      <c r="BK184" s="420"/>
      <c r="BL184" s="420"/>
      <c r="BM184" s="420"/>
      <c r="BN184" s="420"/>
      <c r="BO184" s="420"/>
      <c r="BP184" s="420"/>
      <c r="BQ184" s="420"/>
      <c r="BR184" s="420"/>
      <c r="BS184" s="420"/>
      <c r="BT184" s="420"/>
      <c r="BU184" s="420"/>
      <c r="BV184" s="420"/>
      <c r="BW184" s="420"/>
      <c r="BX184" s="420"/>
      <c r="BY184" s="420"/>
      <c r="BZ184" s="420"/>
      <c r="CA184" s="420"/>
      <c r="CB184" s="420"/>
      <c r="CC184" s="420"/>
      <c r="CD184" s="420"/>
      <c r="CE184" s="420"/>
      <c r="CF184" s="420"/>
      <c r="CG184" s="420"/>
      <c r="CH184" s="420"/>
      <c r="CI184" s="420"/>
      <c r="CJ184" s="420"/>
      <c r="CK184" s="420"/>
      <c r="CL184" s="420"/>
      <c r="CM184" s="420"/>
      <c r="CN184" s="420"/>
      <c r="CO184" s="420"/>
      <c r="CP184" s="420"/>
      <c r="CQ184" s="420"/>
      <c r="CR184" s="420"/>
      <c r="CS184" s="420"/>
      <c r="CT184" s="420"/>
      <c r="CU184" s="420"/>
      <c r="CV184" s="420"/>
      <c r="CW184" s="420"/>
      <c r="CX184" s="420"/>
      <c r="CY184" s="420"/>
      <c r="CZ184" s="420"/>
      <c r="DA184" s="420"/>
      <c r="DB184" s="420"/>
      <c r="DC184" s="420"/>
      <c r="DD184" s="420"/>
      <c r="DE184" s="420"/>
      <c r="DF184" s="420"/>
      <c r="DG184" s="420"/>
      <c r="DH184" s="420"/>
      <c r="DI184" s="420"/>
      <c r="DJ184" s="420"/>
      <c r="DK184" s="420"/>
      <c r="DL184" s="420"/>
      <c r="DM184" s="420"/>
      <c r="DN184" s="420"/>
      <c r="DO184" s="420"/>
      <c r="DP184" s="420"/>
      <c r="DQ184" s="420"/>
      <c r="DR184" s="420"/>
      <c r="DS184" s="420"/>
      <c r="DT184" s="420"/>
      <c r="DU184" s="420"/>
      <c r="DV184" s="420"/>
      <c r="DW184" s="420"/>
      <c r="DX184" s="420"/>
      <c r="DY184" s="420"/>
      <c r="DZ184" s="420"/>
      <c r="EA184" s="420"/>
      <c r="EB184" s="420"/>
      <c r="EC184" s="420"/>
      <c r="ED184" s="420"/>
      <c r="EE184" s="420"/>
      <c r="EF184" s="420"/>
      <c r="EG184" s="420"/>
      <c r="EH184" s="420"/>
      <c r="EI184" s="420"/>
      <c r="EJ184" s="420"/>
      <c r="EK184" s="420"/>
      <c r="EL184" s="420"/>
      <c r="EM184" s="420"/>
      <c r="EN184" s="420"/>
      <c r="EO184" s="420"/>
      <c r="EP184" s="420"/>
      <c r="EQ184" s="420"/>
      <c r="ER184" s="420"/>
      <c r="ES184" s="420"/>
      <c r="ET184" s="420"/>
      <c r="EU184" s="420"/>
      <c r="EV184" s="420"/>
      <c r="EW184" s="420"/>
      <c r="EX184" s="420"/>
      <c r="EY184" s="420"/>
      <c r="EZ184" s="420"/>
      <c r="FA184" s="420"/>
      <c r="FB184" s="420"/>
      <c r="FC184" s="420"/>
      <c r="FD184" s="420"/>
      <c r="FE184" s="420"/>
      <c r="FF184" s="420"/>
      <c r="FG184" s="420"/>
      <c r="FH184" s="420"/>
      <c r="FI184" s="420"/>
      <c r="FJ184" s="420"/>
      <c r="FK184" s="420"/>
      <c r="FL184" s="420"/>
      <c r="FM184" s="420"/>
      <c r="FN184" s="420"/>
      <c r="FO184" s="420"/>
      <c r="FP184" s="420"/>
      <c r="FQ184" s="420"/>
      <c r="FR184" s="420"/>
      <c r="FS184" s="420"/>
      <c r="FT184" s="420"/>
      <c r="FU184" s="420"/>
      <c r="FV184" s="420"/>
      <c r="FW184" s="420"/>
      <c r="FX184" s="420"/>
      <c r="FY184" s="420"/>
      <c r="FZ184" s="420"/>
      <c r="GA184" s="420"/>
      <c r="GB184" s="420"/>
      <c r="GC184" s="420"/>
      <c r="GD184" s="420"/>
      <c r="GE184" s="420"/>
      <c r="GF184" s="420"/>
      <c r="GG184" s="420"/>
      <c r="GH184" s="420"/>
      <c r="GI184" s="420"/>
      <c r="GJ184" s="420"/>
      <c r="GK184" s="420"/>
      <c r="GL184" s="420"/>
      <c r="GM184" s="420"/>
      <c r="GN184" s="420"/>
      <c r="GO184" s="420"/>
      <c r="GP184" s="420"/>
      <c r="GQ184" s="420"/>
      <c r="GR184" s="420"/>
      <c r="GS184" s="420"/>
      <c r="GT184" s="420"/>
      <c r="GU184" s="420"/>
      <c r="GV184" s="420"/>
      <c r="GW184" s="420"/>
      <c r="GX184" s="420"/>
      <c r="GY184" s="420"/>
      <c r="GZ184" s="420"/>
      <c r="HA184" s="420"/>
      <c r="HB184" s="420"/>
      <c r="HC184" s="420"/>
      <c r="HD184" s="420"/>
      <c r="HE184" s="420"/>
      <c r="HF184" s="420"/>
      <c r="HG184" s="420"/>
      <c r="HH184" s="420"/>
      <c r="HI184" s="420"/>
      <c r="HJ184" s="420"/>
      <c r="HK184" s="420"/>
      <c r="HL184" s="420"/>
      <c r="HM184" s="420"/>
      <c r="HN184" s="420"/>
      <c r="HO184" s="420"/>
      <c r="HP184" s="420"/>
      <c r="HQ184" s="420"/>
      <c r="HR184" s="420"/>
      <c r="HS184" s="420"/>
      <c r="HT184" s="420"/>
      <c r="HU184" s="420"/>
      <c r="HV184" s="420"/>
      <c r="HW184" s="420"/>
      <c r="HX184" s="420"/>
      <c r="HY184" s="420"/>
      <c r="HZ184" s="420"/>
      <c r="IA184" s="420"/>
      <c r="IB184" s="420"/>
      <c r="IC184" s="420"/>
      <c r="ID184" s="420"/>
      <c r="IE184" s="420"/>
      <c r="IF184" s="420"/>
      <c r="IG184" s="420"/>
      <c r="IH184" s="420"/>
      <c r="II184" s="420"/>
      <c r="IJ184" s="420"/>
      <c r="IK184" s="420"/>
      <c r="IL184" s="420"/>
      <c r="IM184" s="420"/>
      <c r="IN184" s="420"/>
      <c r="IO184" s="420"/>
      <c r="IP184" s="420"/>
      <c r="IQ184" s="420"/>
      <c r="IR184" s="420"/>
      <c r="IS184" s="420"/>
      <c r="IT184" s="420"/>
      <c r="IU184" s="420"/>
      <c r="IV184" s="420"/>
      <c r="IW184" s="420"/>
      <c r="IX184" s="420"/>
      <c r="IY184" s="420"/>
      <c r="IZ184" s="420"/>
      <c r="JA184" s="420"/>
      <c r="JB184" s="420"/>
      <c r="JC184" s="420"/>
      <c r="JD184" s="420"/>
      <c r="JE184" s="420"/>
      <c r="JF184" s="420"/>
      <c r="JG184" s="420"/>
      <c r="JH184" s="420"/>
      <c r="JI184" s="420"/>
      <c r="JJ184" s="420"/>
      <c r="JK184" s="420"/>
      <c r="JL184" s="420"/>
      <c r="JM184" s="420"/>
      <c r="JN184" s="420"/>
      <c r="JO184" s="420"/>
      <c r="JP184" s="420"/>
      <c r="JQ184" s="420"/>
      <c r="JR184" s="420"/>
      <c r="JS184" s="420"/>
      <c r="JT184" s="420"/>
      <c r="JU184" s="420"/>
      <c r="JV184" s="420"/>
      <c r="JW184" s="420"/>
      <c r="JX184" s="420"/>
      <c r="JY184" s="420"/>
      <c r="JZ184" s="420"/>
      <c r="KA184" s="420"/>
    </row>
    <row r="185" spans="1:287" ht="30.75" customHeight="1">
      <c r="A185" s="6"/>
      <c r="B185" s="6"/>
      <c r="C185" s="378"/>
      <c r="D185" s="123"/>
      <c r="E185" s="383">
        <v>8</v>
      </c>
      <c r="F185" s="384" t="s">
        <v>96</v>
      </c>
      <c r="G185" s="385">
        <v>1827863</v>
      </c>
      <c r="H185" s="386">
        <v>0.18460000000000001</v>
      </c>
      <c r="I185" s="378"/>
      <c r="N185" s="6"/>
      <c r="O185" s="6"/>
      <c r="P185" s="420"/>
      <c r="Q185" s="420"/>
      <c r="R185" s="420"/>
      <c r="S185" s="420"/>
      <c r="T185" s="420"/>
      <c r="U185" s="420"/>
      <c r="V185" s="420"/>
      <c r="W185" s="420"/>
      <c r="X185" s="420"/>
      <c r="Y185" s="420"/>
      <c r="Z185" s="420"/>
      <c r="AA185" s="420"/>
      <c r="AB185" s="420"/>
      <c r="AC185" s="420"/>
      <c r="AD185" s="420"/>
      <c r="AE185" s="420"/>
      <c r="AF185" s="420"/>
      <c r="AG185" s="420"/>
      <c r="AH185" s="420"/>
      <c r="AI185" s="420"/>
      <c r="AJ185" s="420"/>
      <c r="AK185" s="420"/>
      <c r="AL185" s="420"/>
      <c r="AM185" s="420"/>
      <c r="AN185" s="420"/>
      <c r="AO185" s="420"/>
      <c r="AP185" s="420"/>
      <c r="AQ185" s="420"/>
      <c r="AR185" s="420"/>
      <c r="AS185" s="420"/>
      <c r="AT185" s="420"/>
      <c r="AU185" s="420"/>
      <c r="AV185" s="420"/>
      <c r="AW185" s="420"/>
      <c r="AX185" s="420"/>
      <c r="AY185" s="420"/>
      <c r="AZ185" s="420"/>
      <c r="BA185" s="420"/>
      <c r="BB185" s="420"/>
      <c r="BC185" s="420"/>
      <c r="BD185" s="420"/>
      <c r="BE185" s="420"/>
      <c r="BF185" s="420"/>
      <c r="BG185" s="420"/>
      <c r="BH185" s="420"/>
      <c r="BI185" s="420"/>
      <c r="BJ185" s="420"/>
      <c r="BK185" s="420"/>
      <c r="BL185" s="420"/>
      <c r="BM185" s="420"/>
      <c r="BN185" s="420"/>
      <c r="BO185" s="420"/>
      <c r="BP185" s="420"/>
      <c r="BQ185" s="420"/>
      <c r="BR185" s="420"/>
      <c r="BS185" s="420"/>
      <c r="BT185" s="420"/>
      <c r="BU185" s="420"/>
      <c r="BV185" s="420"/>
      <c r="BW185" s="420"/>
      <c r="BX185" s="420"/>
      <c r="BY185" s="420"/>
      <c r="BZ185" s="420"/>
      <c r="CA185" s="420"/>
      <c r="CB185" s="420"/>
      <c r="CC185" s="420"/>
      <c r="CD185" s="420"/>
      <c r="CE185" s="420"/>
      <c r="CF185" s="420"/>
      <c r="CG185" s="420"/>
      <c r="CH185" s="420"/>
      <c r="CI185" s="420"/>
      <c r="CJ185" s="420"/>
      <c r="CK185" s="420"/>
      <c r="CL185" s="420"/>
      <c r="CM185" s="420"/>
      <c r="CN185" s="420"/>
      <c r="CO185" s="420"/>
      <c r="CP185" s="420"/>
      <c r="CQ185" s="420"/>
      <c r="CR185" s="420"/>
      <c r="CS185" s="420"/>
      <c r="CT185" s="420"/>
      <c r="CU185" s="420"/>
      <c r="CV185" s="420"/>
      <c r="CW185" s="420"/>
      <c r="CX185" s="420"/>
      <c r="CY185" s="420"/>
      <c r="CZ185" s="420"/>
      <c r="DA185" s="420"/>
      <c r="DB185" s="420"/>
      <c r="DC185" s="420"/>
      <c r="DD185" s="420"/>
      <c r="DE185" s="420"/>
      <c r="DF185" s="420"/>
      <c r="DG185" s="420"/>
      <c r="DH185" s="420"/>
      <c r="DI185" s="420"/>
      <c r="DJ185" s="420"/>
      <c r="DK185" s="420"/>
      <c r="DL185" s="420"/>
      <c r="DM185" s="420"/>
      <c r="DN185" s="420"/>
      <c r="DO185" s="420"/>
      <c r="DP185" s="420"/>
      <c r="DQ185" s="420"/>
      <c r="DR185" s="420"/>
      <c r="DS185" s="420"/>
      <c r="DT185" s="420"/>
      <c r="DU185" s="420"/>
      <c r="DV185" s="420"/>
      <c r="DW185" s="420"/>
      <c r="DX185" s="420"/>
      <c r="DY185" s="420"/>
      <c r="DZ185" s="420"/>
      <c r="EA185" s="420"/>
      <c r="EB185" s="420"/>
      <c r="EC185" s="420"/>
      <c r="ED185" s="420"/>
      <c r="EE185" s="420"/>
      <c r="EF185" s="420"/>
      <c r="EG185" s="420"/>
      <c r="EH185" s="420"/>
      <c r="EI185" s="420"/>
      <c r="EJ185" s="420"/>
      <c r="EK185" s="420"/>
      <c r="EL185" s="420"/>
      <c r="EM185" s="420"/>
      <c r="EN185" s="420"/>
      <c r="EO185" s="420"/>
      <c r="EP185" s="420"/>
      <c r="EQ185" s="420"/>
      <c r="ER185" s="420"/>
      <c r="ES185" s="420"/>
      <c r="ET185" s="420"/>
      <c r="EU185" s="420"/>
      <c r="EV185" s="420"/>
      <c r="EW185" s="420"/>
      <c r="EX185" s="420"/>
      <c r="EY185" s="420"/>
      <c r="EZ185" s="420"/>
      <c r="FA185" s="420"/>
      <c r="FB185" s="420"/>
      <c r="FC185" s="420"/>
      <c r="FD185" s="420"/>
      <c r="FE185" s="420"/>
      <c r="FF185" s="420"/>
      <c r="FG185" s="420"/>
      <c r="FH185" s="420"/>
      <c r="FI185" s="420"/>
      <c r="FJ185" s="420"/>
      <c r="FK185" s="420"/>
      <c r="FL185" s="420"/>
      <c r="FM185" s="420"/>
      <c r="FN185" s="420"/>
      <c r="FO185" s="420"/>
      <c r="FP185" s="420"/>
      <c r="FQ185" s="420"/>
      <c r="FR185" s="420"/>
      <c r="FS185" s="420"/>
      <c r="FT185" s="420"/>
      <c r="FU185" s="420"/>
      <c r="FV185" s="420"/>
      <c r="FW185" s="420"/>
      <c r="FX185" s="420"/>
      <c r="FY185" s="420"/>
      <c r="FZ185" s="420"/>
      <c r="GA185" s="420"/>
      <c r="GB185" s="420"/>
      <c r="GC185" s="420"/>
      <c r="GD185" s="420"/>
      <c r="GE185" s="420"/>
      <c r="GF185" s="420"/>
      <c r="GG185" s="420"/>
      <c r="GH185" s="420"/>
      <c r="GI185" s="420"/>
      <c r="GJ185" s="420"/>
      <c r="GK185" s="420"/>
      <c r="GL185" s="420"/>
      <c r="GM185" s="420"/>
      <c r="GN185" s="420"/>
      <c r="GO185" s="420"/>
      <c r="GP185" s="420"/>
      <c r="GQ185" s="420"/>
      <c r="GR185" s="420"/>
      <c r="GS185" s="420"/>
      <c r="GT185" s="420"/>
      <c r="GU185" s="420"/>
      <c r="GV185" s="420"/>
      <c r="GW185" s="420"/>
      <c r="GX185" s="420"/>
      <c r="GY185" s="420"/>
      <c r="GZ185" s="420"/>
      <c r="HA185" s="420"/>
      <c r="HB185" s="420"/>
      <c r="HC185" s="420"/>
      <c r="HD185" s="420"/>
      <c r="HE185" s="420"/>
      <c r="HF185" s="420"/>
      <c r="HG185" s="420"/>
      <c r="HH185" s="420"/>
      <c r="HI185" s="420"/>
      <c r="HJ185" s="420"/>
      <c r="HK185" s="420"/>
      <c r="HL185" s="420"/>
      <c r="HM185" s="420"/>
      <c r="HN185" s="420"/>
      <c r="HO185" s="420"/>
      <c r="HP185" s="420"/>
      <c r="HQ185" s="420"/>
      <c r="HR185" s="420"/>
      <c r="HS185" s="420"/>
      <c r="HT185" s="420"/>
      <c r="HU185" s="420"/>
      <c r="HV185" s="420"/>
      <c r="HW185" s="420"/>
      <c r="HX185" s="420"/>
      <c r="HY185" s="420"/>
      <c r="HZ185" s="420"/>
      <c r="IA185" s="420"/>
      <c r="IB185" s="420"/>
      <c r="IC185" s="420"/>
      <c r="ID185" s="420"/>
      <c r="IE185" s="420"/>
      <c r="IF185" s="420"/>
      <c r="IG185" s="420"/>
      <c r="IH185" s="420"/>
      <c r="II185" s="420"/>
      <c r="IJ185" s="420"/>
      <c r="IK185" s="420"/>
      <c r="IL185" s="420"/>
      <c r="IM185" s="420"/>
      <c r="IN185" s="420"/>
      <c r="IO185" s="420"/>
      <c r="IP185" s="420"/>
      <c r="IQ185" s="420"/>
      <c r="IR185" s="420"/>
      <c r="IS185" s="420"/>
      <c r="IT185" s="420"/>
      <c r="IU185" s="420"/>
      <c r="IV185" s="420"/>
      <c r="IW185" s="420"/>
      <c r="IX185" s="420"/>
      <c r="IY185" s="420"/>
      <c r="IZ185" s="420"/>
      <c r="JA185" s="420"/>
      <c r="JB185" s="420"/>
      <c r="JC185" s="420"/>
      <c r="JD185" s="420"/>
      <c r="JE185" s="420"/>
      <c r="JF185" s="420"/>
      <c r="JG185" s="420"/>
      <c r="JH185" s="420"/>
      <c r="JI185" s="420"/>
      <c r="JJ185" s="420"/>
      <c r="JK185" s="420"/>
      <c r="JL185" s="420"/>
      <c r="JM185" s="420"/>
      <c r="JN185" s="420"/>
      <c r="JO185" s="420"/>
      <c r="JP185" s="420"/>
      <c r="JQ185" s="420"/>
      <c r="JR185" s="420"/>
      <c r="JS185" s="420"/>
      <c r="JT185" s="420"/>
      <c r="JU185" s="420"/>
      <c r="JV185" s="420"/>
      <c r="JW185" s="420"/>
      <c r="JX185" s="420"/>
      <c r="JY185" s="420"/>
      <c r="JZ185" s="420"/>
      <c r="KA185" s="420"/>
    </row>
    <row r="186" spans="1:287" ht="30.75" customHeight="1">
      <c r="A186" s="6"/>
      <c r="B186" s="6"/>
      <c r="C186" s="378"/>
      <c r="D186" s="123"/>
      <c r="E186" s="383">
        <v>9</v>
      </c>
      <c r="F186" s="384" t="s">
        <v>97</v>
      </c>
      <c r="G186" s="385">
        <v>2207160</v>
      </c>
      <c r="H186" s="386">
        <v>0.21760000000000002</v>
      </c>
      <c r="I186" s="378"/>
      <c r="J186" s="478"/>
      <c r="K186" s="478"/>
      <c r="L186" s="478"/>
      <c r="M186" s="478"/>
      <c r="N186" s="6"/>
      <c r="O186" s="6"/>
      <c r="P186" s="420"/>
      <c r="Q186" s="420"/>
      <c r="R186" s="420"/>
      <c r="S186" s="420"/>
      <c r="T186" s="420"/>
      <c r="U186" s="420"/>
      <c r="V186" s="420"/>
      <c r="W186" s="420"/>
      <c r="X186" s="420"/>
      <c r="Y186" s="420"/>
      <c r="Z186" s="420"/>
      <c r="AA186" s="420"/>
      <c r="AB186" s="420"/>
      <c r="AC186" s="420"/>
      <c r="AD186" s="420"/>
      <c r="AE186" s="420"/>
      <c r="AF186" s="420"/>
      <c r="AG186" s="420"/>
      <c r="AH186" s="420"/>
      <c r="AI186" s="420"/>
      <c r="AJ186" s="420"/>
      <c r="AK186" s="420"/>
      <c r="AL186" s="420"/>
      <c r="AM186" s="420"/>
      <c r="AN186" s="420"/>
      <c r="AO186" s="420"/>
      <c r="AP186" s="420"/>
      <c r="AQ186" s="420"/>
      <c r="AR186" s="420"/>
      <c r="AS186" s="420"/>
      <c r="AT186" s="420"/>
      <c r="AU186" s="420"/>
      <c r="AV186" s="420"/>
      <c r="AW186" s="420"/>
      <c r="AX186" s="420"/>
      <c r="AY186" s="420"/>
      <c r="AZ186" s="420"/>
      <c r="BA186" s="420"/>
      <c r="BB186" s="420"/>
      <c r="BC186" s="420"/>
      <c r="BD186" s="420"/>
      <c r="BE186" s="420"/>
      <c r="BF186" s="420"/>
      <c r="BG186" s="420"/>
      <c r="BH186" s="420"/>
      <c r="BI186" s="420"/>
      <c r="BJ186" s="420"/>
      <c r="BK186" s="420"/>
      <c r="BL186" s="420"/>
      <c r="BM186" s="420"/>
      <c r="BN186" s="420"/>
      <c r="BO186" s="420"/>
      <c r="BP186" s="420"/>
      <c r="BQ186" s="420"/>
      <c r="BR186" s="420"/>
      <c r="BS186" s="420"/>
      <c r="BT186" s="420"/>
      <c r="BU186" s="420"/>
      <c r="BV186" s="420"/>
      <c r="BW186" s="420"/>
      <c r="BX186" s="420"/>
      <c r="BY186" s="420"/>
      <c r="BZ186" s="420"/>
      <c r="CA186" s="420"/>
      <c r="CB186" s="420"/>
      <c r="CC186" s="420"/>
      <c r="CD186" s="420"/>
      <c r="CE186" s="420"/>
      <c r="CF186" s="420"/>
      <c r="CG186" s="420"/>
      <c r="CH186" s="420"/>
      <c r="CI186" s="420"/>
      <c r="CJ186" s="420"/>
      <c r="CK186" s="420"/>
      <c r="CL186" s="420"/>
      <c r="CM186" s="420"/>
      <c r="CN186" s="420"/>
      <c r="CO186" s="420"/>
      <c r="CP186" s="420"/>
      <c r="CQ186" s="420"/>
      <c r="CR186" s="420"/>
      <c r="CS186" s="420"/>
      <c r="CT186" s="420"/>
      <c r="CU186" s="420"/>
      <c r="CV186" s="420"/>
      <c r="CW186" s="420"/>
      <c r="CX186" s="420"/>
      <c r="CY186" s="420"/>
      <c r="CZ186" s="420"/>
      <c r="DA186" s="420"/>
      <c r="DB186" s="420"/>
      <c r="DC186" s="420"/>
      <c r="DD186" s="420"/>
      <c r="DE186" s="420"/>
      <c r="DF186" s="420"/>
      <c r="DG186" s="420"/>
      <c r="DH186" s="420"/>
      <c r="DI186" s="420"/>
      <c r="DJ186" s="420"/>
      <c r="DK186" s="420"/>
      <c r="DL186" s="420"/>
      <c r="DM186" s="420"/>
      <c r="DN186" s="420"/>
      <c r="DO186" s="420"/>
      <c r="DP186" s="420"/>
      <c r="DQ186" s="420"/>
      <c r="DR186" s="420"/>
      <c r="DS186" s="420"/>
      <c r="DT186" s="420"/>
      <c r="DU186" s="420"/>
      <c r="DV186" s="420"/>
      <c r="DW186" s="420"/>
      <c r="DX186" s="420"/>
      <c r="DY186" s="420"/>
      <c r="DZ186" s="420"/>
      <c r="EA186" s="420"/>
      <c r="EB186" s="420"/>
      <c r="EC186" s="420"/>
      <c r="ED186" s="420"/>
      <c r="EE186" s="420"/>
      <c r="EF186" s="420"/>
      <c r="EG186" s="420"/>
      <c r="EH186" s="420"/>
      <c r="EI186" s="420"/>
      <c r="EJ186" s="420"/>
      <c r="EK186" s="420"/>
      <c r="EL186" s="420"/>
      <c r="EM186" s="420"/>
      <c r="EN186" s="420"/>
      <c r="EO186" s="420"/>
      <c r="EP186" s="420"/>
      <c r="EQ186" s="420"/>
      <c r="ER186" s="420"/>
      <c r="ES186" s="420"/>
      <c r="ET186" s="420"/>
      <c r="EU186" s="420"/>
      <c r="EV186" s="420"/>
      <c r="EW186" s="420"/>
      <c r="EX186" s="420"/>
      <c r="EY186" s="420"/>
      <c r="EZ186" s="420"/>
      <c r="FA186" s="420"/>
      <c r="FB186" s="420"/>
      <c r="FC186" s="420"/>
      <c r="FD186" s="420"/>
      <c r="FE186" s="420"/>
      <c r="FF186" s="420"/>
      <c r="FG186" s="420"/>
      <c r="FH186" s="420"/>
      <c r="FI186" s="420"/>
      <c r="FJ186" s="420"/>
      <c r="FK186" s="420"/>
      <c r="FL186" s="420"/>
      <c r="FM186" s="420"/>
      <c r="FN186" s="420"/>
      <c r="FO186" s="420"/>
      <c r="FP186" s="420"/>
      <c r="FQ186" s="420"/>
      <c r="FR186" s="420"/>
      <c r="FS186" s="420"/>
      <c r="FT186" s="420"/>
      <c r="FU186" s="420"/>
      <c r="FV186" s="420"/>
      <c r="FW186" s="420"/>
      <c r="FX186" s="420"/>
      <c r="FY186" s="420"/>
      <c r="FZ186" s="420"/>
      <c r="GA186" s="420"/>
      <c r="GB186" s="420"/>
      <c r="GC186" s="420"/>
      <c r="GD186" s="420"/>
      <c r="GE186" s="420"/>
      <c r="GF186" s="420"/>
      <c r="GG186" s="420"/>
      <c r="GH186" s="420"/>
      <c r="GI186" s="420"/>
      <c r="GJ186" s="420"/>
      <c r="GK186" s="420"/>
      <c r="GL186" s="420"/>
      <c r="GM186" s="420"/>
      <c r="GN186" s="420"/>
      <c r="GO186" s="420"/>
      <c r="GP186" s="420"/>
      <c r="GQ186" s="420"/>
      <c r="GR186" s="420"/>
      <c r="GS186" s="420"/>
      <c r="GT186" s="420"/>
      <c r="GU186" s="420"/>
      <c r="GV186" s="420"/>
      <c r="GW186" s="420"/>
      <c r="GX186" s="420"/>
      <c r="GY186" s="420"/>
      <c r="GZ186" s="420"/>
      <c r="HA186" s="420"/>
      <c r="HB186" s="420"/>
      <c r="HC186" s="420"/>
      <c r="HD186" s="420"/>
      <c r="HE186" s="420"/>
      <c r="HF186" s="420"/>
      <c r="HG186" s="420"/>
      <c r="HH186" s="420"/>
      <c r="HI186" s="420"/>
      <c r="HJ186" s="420"/>
      <c r="HK186" s="420"/>
      <c r="HL186" s="420"/>
      <c r="HM186" s="420"/>
      <c r="HN186" s="420"/>
      <c r="HO186" s="420"/>
      <c r="HP186" s="420"/>
      <c r="HQ186" s="420"/>
      <c r="HR186" s="420"/>
      <c r="HS186" s="420"/>
      <c r="HT186" s="420"/>
      <c r="HU186" s="420"/>
      <c r="HV186" s="420"/>
      <c r="HW186" s="420"/>
      <c r="HX186" s="420"/>
      <c r="HY186" s="420"/>
      <c r="HZ186" s="420"/>
      <c r="IA186" s="420"/>
      <c r="IB186" s="420"/>
      <c r="IC186" s="420"/>
      <c r="ID186" s="420"/>
      <c r="IE186" s="420"/>
      <c r="IF186" s="420"/>
      <c r="IG186" s="420"/>
      <c r="IH186" s="420"/>
      <c r="II186" s="420"/>
      <c r="IJ186" s="420"/>
      <c r="IK186" s="420"/>
      <c r="IL186" s="420"/>
      <c r="IM186" s="420"/>
      <c r="IN186" s="420"/>
      <c r="IO186" s="420"/>
      <c r="IP186" s="420"/>
      <c r="IQ186" s="420"/>
      <c r="IR186" s="420"/>
      <c r="IS186" s="420"/>
      <c r="IT186" s="420"/>
      <c r="IU186" s="420"/>
      <c r="IV186" s="420"/>
      <c r="IW186" s="420"/>
      <c r="IX186" s="420"/>
      <c r="IY186" s="420"/>
      <c r="IZ186" s="420"/>
      <c r="JA186" s="420"/>
      <c r="JB186" s="420"/>
      <c r="JC186" s="420"/>
      <c r="JD186" s="420"/>
      <c r="JE186" s="420"/>
      <c r="JF186" s="420"/>
      <c r="JG186" s="420"/>
      <c r="JH186" s="420"/>
      <c r="JI186" s="420"/>
      <c r="JJ186" s="420"/>
      <c r="JK186" s="420"/>
      <c r="JL186" s="420"/>
      <c r="JM186" s="420"/>
      <c r="JN186" s="420"/>
      <c r="JO186" s="420"/>
      <c r="JP186" s="420"/>
      <c r="JQ186" s="420"/>
      <c r="JR186" s="420"/>
      <c r="JS186" s="420"/>
      <c r="JT186" s="420"/>
      <c r="JU186" s="420"/>
      <c r="JV186" s="420"/>
      <c r="JW186" s="420"/>
      <c r="JX186" s="420"/>
      <c r="JY186" s="420"/>
      <c r="JZ186" s="420"/>
      <c r="KA186" s="420"/>
    </row>
    <row r="187" spans="1:287" ht="30.75" customHeight="1">
      <c r="A187" s="6"/>
      <c r="B187" s="6"/>
      <c r="C187" s="378"/>
      <c r="D187" s="123"/>
      <c r="E187" s="383">
        <v>10</v>
      </c>
      <c r="F187" s="384" t="s">
        <v>98</v>
      </c>
      <c r="G187" s="385">
        <v>695583</v>
      </c>
      <c r="H187" s="386">
        <v>6.8600000000000008E-2</v>
      </c>
      <c r="I187" s="378"/>
      <c r="J187" s="478"/>
      <c r="K187" s="478"/>
      <c r="L187" s="478"/>
      <c r="M187" s="478"/>
      <c r="N187" s="6"/>
      <c r="O187" s="6"/>
      <c r="P187" s="420"/>
      <c r="Q187" s="420"/>
      <c r="R187" s="420"/>
      <c r="S187" s="420"/>
      <c r="T187" s="420"/>
      <c r="U187" s="420"/>
      <c r="V187" s="420"/>
      <c r="W187" s="420"/>
      <c r="X187" s="420"/>
      <c r="Y187" s="420"/>
      <c r="Z187" s="420"/>
      <c r="AA187" s="420"/>
      <c r="AB187" s="420"/>
      <c r="AC187" s="420"/>
      <c r="AD187" s="420"/>
      <c r="AE187" s="420"/>
      <c r="AF187" s="420"/>
      <c r="AG187" s="420"/>
      <c r="AH187" s="420"/>
      <c r="AI187" s="420"/>
      <c r="AJ187" s="420"/>
      <c r="AK187" s="420"/>
      <c r="AL187" s="420"/>
      <c r="AM187" s="420"/>
      <c r="AN187" s="420"/>
      <c r="AO187" s="420"/>
      <c r="AP187" s="420"/>
      <c r="AQ187" s="420"/>
      <c r="AR187" s="420"/>
      <c r="AS187" s="420"/>
      <c r="AT187" s="420"/>
      <c r="AU187" s="420"/>
      <c r="AV187" s="420"/>
      <c r="AW187" s="420"/>
      <c r="AX187" s="420"/>
      <c r="AY187" s="420"/>
      <c r="AZ187" s="420"/>
      <c r="BA187" s="420"/>
      <c r="BB187" s="420"/>
      <c r="BC187" s="420"/>
      <c r="BD187" s="420"/>
      <c r="BE187" s="420"/>
      <c r="BF187" s="420"/>
      <c r="BG187" s="420"/>
      <c r="BH187" s="420"/>
      <c r="BI187" s="420"/>
      <c r="BJ187" s="420"/>
      <c r="BK187" s="420"/>
      <c r="BL187" s="420"/>
      <c r="BM187" s="420"/>
      <c r="BN187" s="420"/>
      <c r="BO187" s="420"/>
      <c r="BP187" s="420"/>
      <c r="BQ187" s="420"/>
      <c r="BR187" s="420"/>
      <c r="BS187" s="420"/>
      <c r="BT187" s="420"/>
      <c r="BU187" s="420"/>
      <c r="BV187" s="420"/>
      <c r="BW187" s="420"/>
      <c r="BX187" s="420"/>
      <c r="BY187" s="420"/>
      <c r="BZ187" s="420"/>
      <c r="CA187" s="420"/>
      <c r="CB187" s="420"/>
      <c r="CC187" s="420"/>
      <c r="CD187" s="420"/>
      <c r="CE187" s="420"/>
      <c r="CF187" s="420"/>
      <c r="CG187" s="420"/>
      <c r="CH187" s="420"/>
      <c r="CI187" s="420"/>
      <c r="CJ187" s="420"/>
      <c r="CK187" s="420"/>
      <c r="CL187" s="420"/>
      <c r="CM187" s="420"/>
      <c r="CN187" s="420"/>
      <c r="CO187" s="420"/>
      <c r="CP187" s="420"/>
      <c r="CQ187" s="420"/>
      <c r="CR187" s="420"/>
      <c r="CS187" s="420"/>
      <c r="CT187" s="420"/>
      <c r="CU187" s="420"/>
      <c r="CV187" s="420"/>
      <c r="CW187" s="420"/>
      <c r="CX187" s="420"/>
      <c r="CY187" s="420"/>
      <c r="CZ187" s="420"/>
      <c r="DA187" s="420"/>
      <c r="DB187" s="420"/>
      <c r="DC187" s="420"/>
      <c r="DD187" s="420"/>
      <c r="DE187" s="420"/>
      <c r="DF187" s="420"/>
      <c r="DG187" s="420"/>
      <c r="DH187" s="420"/>
      <c r="DI187" s="420"/>
      <c r="DJ187" s="420"/>
      <c r="DK187" s="420"/>
      <c r="DL187" s="420"/>
      <c r="DM187" s="420"/>
      <c r="DN187" s="420"/>
      <c r="DO187" s="420"/>
      <c r="DP187" s="420"/>
      <c r="DQ187" s="420"/>
      <c r="DR187" s="420"/>
      <c r="DS187" s="420"/>
      <c r="DT187" s="420"/>
      <c r="DU187" s="420"/>
      <c r="DV187" s="420"/>
      <c r="DW187" s="420"/>
      <c r="DX187" s="420"/>
      <c r="DY187" s="420"/>
      <c r="DZ187" s="420"/>
      <c r="EA187" s="420"/>
      <c r="EB187" s="420"/>
      <c r="EC187" s="420"/>
      <c r="ED187" s="420"/>
      <c r="EE187" s="420"/>
      <c r="EF187" s="420"/>
      <c r="EG187" s="420"/>
      <c r="EH187" s="420"/>
      <c r="EI187" s="420"/>
      <c r="EJ187" s="420"/>
      <c r="EK187" s="420"/>
      <c r="EL187" s="420"/>
      <c r="EM187" s="420"/>
      <c r="EN187" s="420"/>
      <c r="EO187" s="420"/>
      <c r="EP187" s="420"/>
      <c r="EQ187" s="420"/>
      <c r="ER187" s="420"/>
      <c r="ES187" s="420"/>
      <c r="ET187" s="420"/>
      <c r="EU187" s="420"/>
      <c r="EV187" s="420"/>
      <c r="EW187" s="420"/>
      <c r="EX187" s="420"/>
      <c r="EY187" s="420"/>
      <c r="EZ187" s="420"/>
      <c r="FA187" s="420"/>
      <c r="FB187" s="420"/>
      <c r="FC187" s="420"/>
      <c r="FD187" s="420"/>
      <c r="FE187" s="420"/>
      <c r="FF187" s="420"/>
      <c r="FG187" s="420"/>
      <c r="FH187" s="420"/>
      <c r="FI187" s="420"/>
      <c r="FJ187" s="420"/>
      <c r="FK187" s="420"/>
      <c r="FL187" s="420"/>
      <c r="FM187" s="420"/>
      <c r="FN187" s="420"/>
      <c r="FO187" s="420"/>
      <c r="FP187" s="420"/>
      <c r="FQ187" s="420"/>
      <c r="FR187" s="420"/>
      <c r="FS187" s="420"/>
      <c r="FT187" s="420"/>
      <c r="FU187" s="420"/>
      <c r="FV187" s="420"/>
      <c r="FW187" s="420"/>
      <c r="FX187" s="420"/>
      <c r="FY187" s="420"/>
      <c r="FZ187" s="420"/>
      <c r="GA187" s="420"/>
      <c r="GB187" s="420"/>
      <c r="GC187" s="420"/>
      <c r="GD187" s="420"/>
      <c r="GE187" s="420"/>
      <c r="GF187" s="420"/>
      <c r="GG187" s="420"/>
      <c r="GH187" s="420"/>
      <c r="GI187" s="420"/>
      <c r="GJ187" s="420"/>
      <c r="GK187" s="420"/>
      <c r="GL187" s="420"/>
      <c r="GM187" s="420"/>
      <c r="GN187" s="420"/>
      <c r="GO187" s="420"/>
      <c r="GP187" s="420"/>
      <c r="GQ187" s="420"/>
      <c r="GR187" s="420"/>
      <c r="GS187" s="420"/>
      <c r="GT187" s="420"/>
      <c r="GU187" s="420"/>
      <c r="GV187" s="420"/>
      <c r="GW187" s="420"/>
      <c r="GX187" s="420"/>
      <c r="GY187" s="420"/>
      <c r="GZ187" s="420"/>
      <c r="HA187" s="420"/>
      <c r="HB187" s="420"/>
      <c r="HC187" s="420"/>
      <c r="HD187" s="420"/>
      <c r="HE187" s="420"/>
      <c r="HF187" s="420"/>
      <c r="HG187" s="420"/>
      <c r="HH187" s="420"/>
      <c r="HI187" s="420"/>
      <c r="HJ187" s="420"/>
      <c r="HK187" s="420"/>
      <c r="HL187" s="420"/>
      <c r="HM187" s="420"/>
      <c r="HN187" s="420"/>
      <c r="HO187" s="420"/>
      <c r="HP187" s="420"/>
      <c r="HQ187" s="420"/>
      <c r="HR187" s="420"/>
      <c r="HS187" s="420"/>
      <c r="HT187" s="420"/>
      <c r="HU187" s="420"/>
      <c r="HV187" s="420"/>
      <c r="HW187" s="420"/>
      <c r="HX187" s="420"/>
      <c r="HY187" s="420"/>
      <c r="HZ187" s="420"/>
      <c r="IA187" s="420"/>
      <c r="IB187" s="420"/>
      <c r="IC187" s="420"/>
      <c r="ID187" s="420"/>
      <c r="IE187" s="420"/>
      <c r="IF187" s="420"/>
      <c r="IG187" s="420"/>
      <c r="IH187" s="420"/>
      <c r="II187" s="420"/>
      <c r="IJ187" s="420"/>
      <c r="IK187" s="420"/>
      <c r="IL187" s="420"/>
      <c r="IM187" s="420"/>
      <c r="IN187" s="420"/>
      <c r="IO187" s="420"/>
      <c r="IP187" s="420"/>
      <c r="IQ187" s="420"/>
      <c r="IR187" s="420"/>
      <c r="IS187" s="420"/>
      <c r="IT187" s="420"/>
      <c r="IU187" s="420"/>
      <c r="IV187" s="420"/>
      <c r="IW187" s="420"/>
      <c r="IX187" s="420"/>
      <c r="IY187" s="420"/>
      <c r="IZ187" s="420"/>
      <c r="JA187" s="420"/>
      <c r="JB187" s="420"/>
      <c r="JC187" s="420"/>
      <c r="JD187" s="420"/>
      <c r="JE187" s="420"/>
      <c r="JF187" s="420"/>
      <c r="JG187" s="420"/>
      <c r="JH187" s="420"/>
      <c r="JI187" s="420"/>
      <c r="JJ187" s="420"/>
      <c r="JK187" s="420"/>
      <c r="JL187" s="420"/>
      <c r="JM187" s="420"/>
      <c r="JN187" s="420"/>
      <c r="JO187" s="420"/>
      <c r="JP187" s="420"/>
      <c r="JQ187" s="420"/>
      <c r="JR187" s="420"/>
      <c r="JS187" s="420"/>
      <c r="JT187" s="420"/>
      <c r="JU187" s="420"/>
      <c r="JV187" s="420"/>
      <c r="JW187" s="420"/>
      <c r="JX187" s="420"/>
      <c r="JY187" s="420"/>
      <c r="JZ187" s="420"/>
      <c r="KA187" s="420"/>
    </row>
    <row r="188" spans="1:287" ht="30.75" customHeight="1">
      <c r="A188" s="6"/>
      <c r="B188" s="6"/>
      <c r="C188" s="378"/>
      <c r="D188" s="123"/>
      <c r="E188" s="383">
        <v>11</v>
      </c>
      <c r="F188" s="384" t="s">
        <v>99</v>
      </c>
      <c r="G188" s="385">
        <v>165962</v>
      </c>
      <c r="H188" s="386">
        <v>1.6399999999999998E-2</v>
      </c>
      <c r="I188" s="378"/>
      <c r="J188" s="478"/>
      <c r="K188" s="478"/>
      <c r="L188" s="478"/>
      <c r="M188" s="478"/>
      <c r="N188" s="6"/>
      <c r="O188" s="6"/>
      <c r="P188" s="420"/>
      <c r="Q188" s="420"/>
      <c r="R188" s="420"/>
      <c r="S188" s="420"/>
      <c r="T188" s="420"/>
      <c r="U188" s="420"/>
      <c r="V188" s="420"/>
      <c r="W188" s="420"/>
      <c r="X188" s="420"/>
      <c r="Y188" s="420"/>
      <c r="Z188" s="420"/>
      <c r="AA188" s="420"/>
      <c r="AB188" s="420"/>
      <c r="AC188" s="420"/>
      <c r="AD188" s="420"/>
      <c r="AE188" s="420"/>
      <c r="AF188" s="420"/>
      <c r="AG188" s="420"/>
      <c r="AH188" s="420"/>
      <c r="AI188" s="420"/>
      <c r="AJ188" s="420"/>
      <c r="AK188" s="420"/>
      <c r="AL188" s="420"/>
      <c r="AM188" s="420"/>
      <c r="AN188" s="420"/>
      <c r="AO188" s="420"/>
      <c r="AP188" s="420"/>
      <c r="AQ188" s="420"/>
      <c r="AR188" s="420"/>
      <c r="AS188" s="420"/>
      <c r="AT188" s="420"/>
      <c r="AU188" s="420"/>
      <c r="AV188" s="420"/>
      <c r="AW188" s="420"/>
      <c r="AX188" s="420"/>
      <c r="AY188" s="420"/>
      <c r="AZ188" s="420"/>
      <c r="BA188" s="420"/>
      <c r="BB188" s="420"/>
      <c r="BC188" s="420"/>
      <c r="BD188" s="420"/>
      <c r="BE188" s="420"/>
      <c r="BF188" s="420"/>
      <c r="BG188" s="420"/>
      <c r="BH188" s="420"/>
      <c r="BI188" s="420"/>
      <c r="BJ188" s="420"/>
      <c r="BK188" s="420"/>
      <c r="BL188" s="420"/>
      <c r="BM188" s="420"/>
      <c r="BN188" s="420"/>
      <c r="BO188" s="420"/>
      <c r="BP188" s="420"/>
      <c r="BQ188" s="420"/>
      <c r="BR188" s="420"/>
      <c r="BS188" s="420"/>
      <c r="BT188" s="420"/>
      <c r="BU188" s="420"/>
      <c r="BV188" s="420"/>
      <c r="BW188" s="420"/>
      <c r="BX188" s="420"/>
      <c r="BY188" s="420"/>
      <c r="BZ188" s="420"/>
      <c r="CA188" s="420"/>
      <c r="CB188" s="420"/>
      <c r="CC188" s="420"/>
      <c r="CD188" s="420"/>
      <c r="CE188" s="420"/>
      <c r="CF188" s="420"/>
      <c r="CG188" s="420"/>
      <c r="CH188" s="420"/>
      <c r="CI188" s="420"/>
      <c r="CJ188" s="420"/>
      <c r="CK188" s="420"/>
      <c r="CL188" s="420"/>
      <c r="CM188" s="420"/>
      <c r="CN188" s="420"/>
      <c r="CO188" s="420"/>
      <c r="CP188" s="420"/>
      <c r="CQ188" s="420"/>
      <c r="CR188" s="420"/>
      <c r="CS188" s="420"/>
      <c r="CT188" s="420"/>
      <c r="CU188" s="420"/>
      <c r="CV188" s="420"/>
      <c r="CW188" s="420"/>
      <c r="CX188" s="420"/>
      <c r="CY188" s="420"/>
      <c r="CZ188" s="420"/>
      <c r="DA188" s="420"/>
      <c r="DB188" s="420"/>
      <c r="DC188" s="420"/>
      <c r="DD188" s="420"/>
      <c r="DE188" s="420"/>
      <c r="DF188" s="420"/>
      <c r="DG188" s="420"/>
      <c r="DH188" s="420"/>
      <c r="DI188" s="420"/>
      <c r="DJ188" s="420"/>
      <c r="DK188" s="420"/>
      <c r="DL188" s="420"/>
      <c r="DM188" s="420"/>
      <c r="DN188" s="420"/>
      <c r="DO188" s="420"/>
      <c r="DP188" s="420"/>
      <c r="DQ188" s="420"/>
      <c r="DR188" s="420"/>
      <c r="DS188" s="420"/>
      <c r="DT188" s="420"/>
      <c r="DU188" s="420"/>
      <c r="DV188" s="420"/>
      <c r="DW188" s="420"/>
      <c r="DX188" s="420"/>
      <c r="DY188" s="420"/>
      <c r="DZ188" s="420"/>
      <c r="EA188" s="420"/>
      <c r="EB188" s="420"/>
      <c r="EC188" s="420"/>
      <c r="ED188" s="420"/>
      <c r="EE188" s="420"/>
      <c r="EF188" s="420"/>
      <c r="EG188" s="420"/>
      <c r="EH188" s="420"/>
      <c r="EI188" s="420"/>
      <c r="EJ188" s="420"/>
      <c r="EK188" s="420"/>
      <c r="EL188" s="420"/>
      <c r="EM188" s="420"/>
      <c r="EN188" s="420"/>
      <c r="EO188" s="420"/>
      <c r="EP188" s="420"/>
      <c r="EQ188" s="420"/>
      <c r="ER188" s="420"/>
      <c r="ES188" s="420"/>
      <c r="ET188" s="420"/>
      <c r="EU188" s="420"/>
      <c r="EV188" s="420"/>
      <c r="EW188" s="420"/>
      <c r="EX188" s="420"/>
      <c r="EY188" s="420"/>
      <c r="EZ188" s="420"/>
      <c r="FA188" s="420"/>
      <c r="FB188" s="420"/>
      <c r="FC188" s="420"/>
      <c r="FD188" s="420"/>
      <c r="FE188" s="420"/>
      <c r="FF188" s="420"/>
      <c r="FG188" s="420"/>
      <c r="FH188" s="420"/>
      <c r="FI188" s="420"/>
      <c r="FJ188" s="420"/>
      <c r="FK188" s="420"/>
      <c r="FL188" s="420"/>
      <c r="FM188" s="420"/>
      <c r="FN188" s="420"/>
      <c r="FO188" s="420"/>
      <c r="FP188" s="420"/>
      <c r="FQ188" s="420"/>
      <c r="FR188" s="420"/>
      <c r="FS188" s="420"/>
      <c r="FT188" s="420"/>
      <c r="FU188" s="420"/>
      <c r="FV188" s="420"/>
      <c r="FW188" s="420"/>
      <c r="FX188" s="420"/>
      <c r="FY188" s="420"/>
      <c r="FZ188" s="420"/>
      <c r="GA188" s="420"/>
      <c r="GB188" s="420"/>
      <c r="GC188" s="420"/>
      <c r="GD188" s="420"/>
      <c r="GE188" s="420"/>
      <c r="GF188" s="420"/>
      <c r="GG188" s="420"/>
      <c r="GH188" s="420"/>
      <c r="GI188" s="420"/>
      <c r="GJ188" s="420"/>
      <c r="GK188" s="420"/>
      <c r="GL188" s="420"/>
      <c r="GM188" s="420"/>
      <c r="GN188" s="420"/>
      <c r="GO188" s="420"/>
      <c r="GP188" s="420"/>
      <c r="GQ188" s="420"/>
      <c r="GR188" s="420"/>
      <c r="GS188" s="420"/>
      <c r="GT188" s="420"/>
      <c r="GU188" s="420"/>
      <c r="GV188" s="420"/>
      <c r="GW188" s="420"/>
      <c r="GX188" s="420"/>
      <c r="GY188" s="420"/>
      <c r="GZ188" s="420"/>
      <c r="HA188" s="420"/>
      <c r="HB188" s="420"/>
      <c r="HC188" s="420"/>
      <c r="HD188" s="420"/>
      <c r="HE188" s="420"/>
      <c r="HF188" s="420"/>
      <c r="HG188" s="420"/>
      <c r="HH188" s="420"/>
      <c r="HI188" s="420"/>
      <c r="HJ188" s="420"/>
      <c r="HK188" s="420"/>
      <c r="HL188" s="420"/>
      <c r="HM188" s="420"/>
      <c r="HN188" s="420"/>
      <c r="HO188" s="420"/>
      <c r="HP188" s="420"/>
      <c r="HQ188" s="420"/>
      <c r="HR188" s="420"/>
      <c r="HS188" s="420"/>
      <c r="HT188" s="420"/>
      <c r="HU188" s="420"/>
      <c r="HV188" s="420"/>
      <c r="HW188" s="420"/>
      <c r="HX188" s="420"/>
      <c r="HY188" s="420"/>
      <c r="HZ188" s="420"/>
      <c r="IA188" s="420"/>
      <c r="IB188" s="420"/>
      <c r="IC188" s="420"/>
      <c r="ID188" s="420"/>
      <c r="IE188" s="420"/>
      <c r="IF188" s="420"/>
      <c r="IG188" s="420"/>
      <c r="IH188" s="420"/>
      <c r="II188" s="420"/>
      <c r="IJ188" s="420"/>
      <c r="IK188" s="420"/>
      <c r="IL188" s="420"/>
      <c r="IM188" s="420"/>
      <c r="IN188" s="420"/>
      <c r="IO188" s="420"/>
      <c r="IP188" s="420"/>
      <c r="IQ188" s="420"/>
      <c r="IR188" s="420"/>
      <c r="IS188" s="420"/>
      <c r="IT188" s="420"/>
      <c r="IU188" s="420"/>
      <c r="IV188" s="420"/>
      <c r="IW188" s="420"/>
      <c r="IX188" s="420"/>
      <c r="IY188" s="420"/>
      <c r="IZ188" s="420"/>
      <c r="JA188" s="420"/>
      <c r="JB188" s="420"/>
      <c r="JC188" s="420"/>
      <c r="JD188" s="420"/>
      <c r="JE188" s="420"/>
      <c r="JF188" s="420"/>
      <c r="JG188" s="420"/>
      <c r="JH188" s="420"/>
      <c r="JI188" s="420"/>
      <c r="JJ188" s="420"/>
      <c r="JK188" s="420"/>
      <c r="JL188" s="420"/>
      <c r="JM188" s="420"/>
      <c r="JN188" s="420"/>
      <c r="JO188" s="420"/>
      <c r="JP188" s="420"/>
      <c r="JQ188" s="420"/>
      <c r="JR188" s="420"/>
      <c r="JS188" s="420"/>
      <c r="JT188" s="420"/>
      <c r="JU188" s="420"/>
      <c r="JV188" s="420"/>
      <c r="JW188" s="420"/>
      <c r="JX188" s="420"/>
      <c r="JY188" s="420"/>
      <c r="JZ188" s="420"/>
      <c r="KA188" s="420"/>
    </row>
    <row r="189" spans="1:287" ht="30.75" customHeight="1">
      <c r="A189" s="6"/>
      <c r="B189" s="6"/>
      <c r="C189" s="378"/>
      <c r="D189" s="123"/>
      <c r="E189" s="383">
        <v>12</v>
      </c>
      <c r="F189" s="384" t="s">
        <v>100</v>
      </c>
      <c r="G189" s="385">
        <v>139323</v>
      </c>
      <c r="H189" s="386">
        <v>1.37E-2</v>
      </c>
      <c r="I189" s="378"/>
      <c r="J189" s="478"/>
      <c r="K189" s="478"/>
      <c r="L189" s="478"/>
      <c r="M189" s="478"/>
      <c r="N189" s="6"/>
      <c r="O189" s="6"/>
      <c r="P189" s="420"/>
      <c r="Q189" s="420"/>
      <c r="R189" s="420"/>
      <c r="S189" s="420"/>
      <c r="T189" s="420"/>
      <c r="U189" s="420"/>
      <c r="V189" s="420"/>
      <c r="W189" s="420"/>
      <c r="X189" s="420"/>
      <c r="Y189" s="420"/>
      <c r="Z189" s="420"/>
      <c r="AA189" s="420"/>
      <c r="AB189" s="420"/>
      <c r="AC189" s="420"/>
      <c r="AD189" s="420"/>
      <c r="AE189" s="420"/>
      <c r="AF189" s="420"/>
      <c r="AG189" s="420"/>
      <c r="AH189" s="420"/>
      <c r="AI189" s="420"/>
      <c r="AJ189" s="420"/>
      <c r="AK189" s="420"/>
      <c r="AL189" s="420"/>
      <c r="AM189" s="420"/>
      <c r="AN189" s="420"/>
      <c r="AO189" s="420"/>
      <c r="AP189" s="420"/>
      <c r="AQ189" s="420"/>
      <c r="AR189" s="420"/>
      <c r="AS189" s="420"/>
      <c r="AT189" s="420"/>
      <c r="AU189" s="420"/>
      <c r="AV189" s="420"/>
      <c r="AW189" s="420"/>
      <c r="AX189" s="420"/>
      <c r="AY189" s="420"/>
      <c r="AZ189" s="420"/>
      <c r="BA189" s="420"/>
      <c r="BB189" s="420"/>
      <c r="BC189" s="420"/>
      <c r="BD189" s="420"/>
      <c r="BE189" s="420"/>
      <c r="BF189" s="420"/>
      <c r="BG189" s="420"/>
      <c r="BH189" s="420"/>
      <c r="BI189" s="420"/>
      <c r="BJ189" s="420"/>
      <c r="BK189" s="420"/>
      <c r="BL189" s="420"/>
      <c r="BM189" s="420"/>
      <c r="BN189" s="420"/>
      <c r="BO189" s="420"/>
      <c r="BP189" s="420"/>
      <c r="BQ189" s="420"/>
      <c r="BR189" s="420"/>
      <c r="BS189" s="420"/>
      <c r="BT189" s="420"/>
      <c r="BU189" s="420"/>
      <c r="BV189" s="420"/>
      <c r="BW189" s="420"/>
      <c r="BX189" s="420"/>
      <c r="BY189" s="420"/>
      <c r="BZ189" s="420"/>
      <c r="CA189" s="420"/>
      <c r="CB189" s="420"/>
      <c r="CC189" s="420"/>
      <c r="CD189" s="420"/>
      <c r="CE189" s="420"/>
      <c r="CF189" s="420"/>
      <c r="CG189" s="420"/>
      <c r="CH189" s="420"/>
      <c r="CI189" s="420"/>
      <c r="CJ189" s="420"/>
      <c r="CK189" s="420"/>
      <c r="CL189" s="420"/>
      <c r="CM189" s="420"/>
      <c r="CN189" s="420"/>
      <c r="CO189" s="420"/>
      <c r="CP189" s="420"/>
      <c r="CQ189" s="420"/>
      <c r="CR189" s="420"/>
      <c r="CS189" s="420"/>
      <c r="CT189" s="420"/>
      <c r="CU189" s="420"/>
      <c r="CV189" s="420"/>
      <c r="CW189" s="420"/>
      <c r="CX189" s="420"/>
      <c r="CY189" s="420"/>
      <c r="CZ189" s="420"/>
      <c r="DA189" s="420"/>
      <c r="DB189" s="420"/>
      <c r="DC189" s="420"/>
      <c r="DD189" s="420"/>
      <c r="DE189" s="420"/>
      <c r="DF189" s="420"/>
      <c r="DG189" s="420"/>
      <c r="DH189" s="420"/>
      <c r="DI189" s="420"/>
      <c r="DJ189" s="420"/>
      <c r="DK189" s="420"/>
      <c r="DL189" s="420"/>
      <c r="DM189" s="420"/>
      <c r="DN189" s="420"/>
      <c r="DO189" s="420"/>
      <c r="DP189" s="420"/>
      <c r="DQ189" s="420"/>
      <c r="DR189" s="420"/>
      <c r="DS189" s="420"/>
      <c r="DT189" s="420"/>
      <c r="DU189" s="420"/>
      <c r="DV189" s="420"/>
      <c r="DW189" s="420"/>
      <c r="DX189" s="420"/>
      <c r="DY189" s="420"/>
      <c r="DZ189" s="420"/>
      <c r="EA189" s="420"/>
      <c r="EB189" s="420"/>
      <c r="EC189" s="420"/>
      <c r="ED189" s="420"/>
      <c r="EE189" s="420"/>
      <c r="EF189" s="420"/>
      <c r="EG189" s="420"/>
      <c r="EH189" s="420"/>
      <c r="EI189" s="420"/>
      <c r="EJ189" s="420"/>
      <c r="EK189" s="420"/>
      <c r="EL189" s="420"/>
      <c r="EM189" s="420"/>
      <c r="EN189" s="420"/>
      <c r="EO189" s="420"/>
      <c r="EP189" s="420"/>
      <c r="EQ189" s="420"/>
      <c r="ER189" s="420"/>
      <c r="ES189" s="420"/>
      <c r="ET189" s="420"/>
      <c r="EU189" s="420"/>
      <c r="EV189" s="420"/>
      <c r="EW189" s="420"/>
      <c r="EX189" s="420"/>
      <c r="EY189" s="420"/>
      <c r="EZ189" s="420"/>
      <c r="FA189" s="420"/>
      <c r="FB189" s="420"/>
      <c r="FC189" s="420"/>
      <c r="FD189" s="420"/>
      <c r="FE189" s="420"/>
      <c r="FF189" s="420"/>
      <c r="FG189" s="420"/>
      <c r="FH189" s="420"/>
      <c r="FI189" s="420"/>
      <c r="FJ189" s="420"/>
      <c r="FK189" s="420"/>
      <c r="FL189" s="420"/>
      <c r="FM189" s="420"/>
      <c r="FN189" s="420"/>
      <c r="FO189" s="420"/>
      <c r="FP189" s="420"/>
      <c r="FQ189" s="420"/>
      <c r="FR189" s="420"/>
      <c r="FS189" s="420"/>
      <c r="FT189" s="420"/>
      <c r="FU189" s="420"/>
      <c r="FV189" s="420"/>
      <c r="FW189" s="420"/>
      <c r="FX189" s="420"/>
      <c r="FY189" s="420"/>
      <c r="FZ189" s="420"/>
      <c r="GA189" s="420"/>
      <c r="GB189" s="420"/>
      <c r="GC189" s="420"/>
      <c r="GD189" s="420"/>
      <c r="GE189" s="420"/>
      <c r="GF189" s="420"/>
      <c r="GG189" s="420"/>
      <c r="GH189" s="420"/>
      <c r="GI189" s="420"/>
      <c r="GJ189" s="420"/>
      <c r="GK189" s="420"/>
      <c r="GL189" s="420"/>
      <c r="GM189" s="420"/>
      <c r="GN189" s="420"/>
      <c r="GO189" s="420"/>
      <c r="GP189" s="420"/>
      <c r="GQ189" s="420"/>
      <c r="GR189" s="420"/>
      <c r="GS189" s="420"/>
      <c r="GT189" s="420"/>
      <c r="GU189" s="420"/>
      <c r="GV189" s="420"/>
      <c r="GW189" s="420"/>
      <c r="GX189" s="420"/>
      <c r="GY189" s="420"/>
      <c r="GZ189" s="420"/>
      <c r="HA189" s="420"/>
      <c r="HB189" s="420"/>
      <c r="HC189" s="420"/>
      <c r="HD189" s="420"/>
      <c r="HE189" s="420"/>
      <c r="HF189" s="420"/>
      <c r="HG189" s="420"/>
      <c r="HH189" s="420"/>
      <c r="HI189" s="420"/>
      <c r="HJ189" s="420"/>
      <c r="HK189" s="420"/>
      <c r="HL189" s="420"/>
      <c r="HM189" s="420"/>
      <c r="HN189" s="420"/>
      <c r="HO189" s="420"/>
      <c r="HP189" s="420"/>
      <c r="HQ189" s="420"/>
      <c r="HR189" s="420"/>
      <c r="HS189" s="420"/>
      <c r="HT189" s="420"/>
      <c r="HU189" s="420"/>
      <c r="HV189" s="420"/>
      <c r="HW189" s="420"/>
      <c r="HX189" s="420"/>
      <c r="HY189" s="420"/>
      <c r="HZ189" s="420"/>
      <c r="IA189" s="420"/>
      <c r="IB189" s="420"/>
      <c r="IC189" s="420"/>
      <c r="ID189" s="420"/>
      <c r="IE189" s="420"/>
      <c r="IF189" s="420"/>
      <c r="IG189" s="420"/>
      <c r="IH189" s="420"/>
      <c r="II189" s="420"/>
      <c r="IJ189" s="420"/>
      <c r="IK189" s="420"/>
      <c r="IL189" s="420"/>
      <c r="IM189" s="420"/>
      <c r="IN189" s="420"/>
      <c r="IO189" s="420"/>
      <c r="IP189" s="420"/>
      <c r="IQ189" s="420"/>
      <c r="IR189" s="420"/>
      <c r="IS189" s="420"/>
      <c r="IT189" s="420"/>
      <c r="IU189" s="420"/>
      <c r="IV189" s="420"/>
      <c r="IW189" s="420"/>
      <c r="IX189" s="420"/>
      <c r="IY189" s="420"/>
      <c r="IZ189" s="420"/>
      <c r="JA189" s="420"/>
      <c r="JB189" s="420"/>
      <c r="JC189" s="420"/>
      <c r="JD189" s="420"/>
      <c r="JE189" s="420"/>
      <c r="JF189" s="420"/>
      <c r="JG189" s="420"/>
      <c r="JH189" s="420"/>
      <c r="JI189" s="420"/>
      <c r="JJ189" s="420"/>
      <c r="JK189" s="420"/>
      <c r="JL189" s="420"/>
      <c r="JM189" s="420"/>
      <c r="JN189" s="420"/>
      <c r="JO189" s="420"/>
      <c r="JP189" s="420"/>
      <c r="JQ189" s="420"/>
      <c r="JR189" s="420"/>
      <c r="JS189" s="420"/>
      <c r="JT189" s="420"/>
      <c r="JU189" s="420"/>
      <c r="JV189" s="420"/>
      <c r="JW189" s="420"/>
      <c r="JX189" s="420"/>
      <c r="JY189" s="420"/>
      <c r="JZ189" s="420"/>
      <c r="KA189" s="420"/>
    </row>
    <row r="190" spans="1:287" ht="30.75" customHeight="1">
      <c r="A190" s="6"/>
      <c r="B190" s="6"/>
      <c r="C190" s="378"/>
      <c r="D190" s="123"/>
      <c r="E190" s="383">
        <v>13</v>
      </c>
      <c r="F190" s="384" t="s">
        <v>103</v>
      </c>
      <c r="G190" s="385">
        <v>431891</v>
      </c>
      <c r="H190" s="386">
        <v>4.2599999999999999E-2</v>
      </c>
      <c r="I190" s="378"/>
      <c r="J190" s="478"/>
      <c r="K190" s="478"/>
      <c r="L190" s="478"/>
      <c r="M190" s="478"/>
      <c r="N190" s="6"/>
      <c r="O190" s="6"/>
      <c r="P190" s="420"/>
      <c r="Q190" s="420"/>
      <c r="R190" s="420"/>
      <c r="S190" s="420"/>
      <c r="T190" s="420"/>
      <c r="U190" s="420"/>
      <c r="V190" s="420"/>
      <c r="W190" s="420"/>
      <c r="X190" s="420"/>
      <c r="Y190" s="420"/>
      <c r="Z190" s="420"/>
      <c r="AA190" s="420"/>
      <c r="AB190" s="420"/>
      <c r="AC190" s="420"/>
      <c r="AD190" s="420"/>
      <c r="AE190" s="420"/>
      <c r="AF190" s="420"/>
      <c r="AG190" s="420"/>
      <c r="AH190" s="420"/>
      <c r="AI190" s="420"/>
      <c r="AJ190" s="420"/>
      <c r="AK190" s="420"/>
      <c r="AL190" s="420"/>
      <c r="AM190" s="420"/>
      <c r="AN190" s="420"/>
      <c r="AO190" s="420"/>
      <c r="AP190" s="420"/>
      <c r="AQ190" s="420"/>
      <c r="AR190" s="420"/>
      <c r="AS190" s="420"/>
      <c r="AT190" s="420"/>
      <c r="AU190" s="420"/>
      <c r="AV190" s="420"/>
      <c r="AW190" s="420"/>
      <c r="AX190" s="420"/>
      <c r="AY190" s="420"/>
      <c r="AZ190" s="420"/>
      <c r="BA190" s="420"/>
      <c r="BB190" s="420"/>
      <c r="BC190" s="420"/>
      <c r="BD190" s="420"/>
      <c r="BE190" s="420"/>
      <c r="BF190" s="420"/>
      <c r="BG190" s="420"/>
      <c r="BH190" s="420"/>
      <c r="BI190" s="420"/>
      <c r="BJ190" s="420"/>
      <c r="BK190" s="420"/>
      <c r="BL190" s="420"/>
      <c r="BM190" s="420"/>
      <c r="BN190" s="420"/>
      <c r="BO190" s="420"/>
      <c r="BP190" s="420"/>
      <c r="BQ190" s="420"/>
      <c r="BR190" s="420"/>
      <c r="BS190" s="420"/>
      <c r="BT190" s="420"/>
      <c r="BU190" s="420"/>
      <c r="BV190" s="420"/>
      <c r="BW190" s="420"/>
      <c r="BX190" s="420"/>
      <c r="BY190" s="420"/>
      <c r="BZ190" s="420"/>
      <c r="CA190" s="420"/>
      <c r="CB190" s="420"/>
      <c r="CC190" s="420"/>
      <c r="CD190" s="420"/>
      <c r="CE190" s="420"/>
      <c r="CF190" s="420"/>
      <c r="CG190" s="420"/>
      <c r="CH190" s="420"/>
      <c r="CI190" s="420"/>
      <c r="CJ190" s="420"/>
      <c r="CK190" s="420"/>
      <c r="CL190" s="420"/>
      <c r="CM190" s="420"/>
      <c r="CN190" s="420"/>
      <c r="CO190" s="420"/>
      <c r="CP190" s="420"/>
      <c r="CQ190" s="420"/>
      <c r="CR190" s="420"/>
      <c r="CS190" s="420"/>
      <c r="CT190" s="420"/>
      <c r="CU190" s="420"/>
      <c r="CV190" s="420"/>
      <c r="CW190" s="420"/>
      <c r="CX190" s="420"/>
      <c r="CY190" s="420"/>
      <c r="CZ190" s="420"/>
      <c r="DA190" s="420"/>
      <c r="DB190" s="420"/>
      <c r="DC190" s="420"/>
      <c r="DD190" s="420"/>
      <c r="DE190" s="420"/>
      <c r="DF190" s="420"/>
      <c r="DG190" s="420"/>
      <c r="DH190" s="420"/>
      <c r="DI190" s="420"/>
      <c r="DJ190" s="420"/>
      <c r="DK190" s="420"/>
      <c r="DL190" s="420"/>
      <c r="DM190" s="420"/>
      <c r="DN190" s="420"/>
      <c r="DO190" s="420"/>
      <c r="DP190" s="420"/>
      <c r="DQ190" s="420"/>
      <c r="DR190" s="420"/>
      <c r="DS190" s="420"/>
      <c r="DT190" s="420"/>
      <c r="DU190" s="420"/>
      <c r="DV190" s="420"/>
      <c r="DW190" s="420"/>
      <c r="DX190" s="420"/>
      <c r="DY190" s="420"/>
      <c r="DZ190" s="420"/>
      <c r="EA190" s="420"/>
      <c r="EB190" s="420"/>
      <c r="EC190" s="420"/>
      <c r="ED190" s="420"/>
      <c r="EE190" s="420"/>
      <c r="EF190" s="420"/>
      <c r="EG190" s="420"/>
      <c r="EH190" s="420"/>
      <c r="EI190" s="420"/>
      <c r="EJ190" s="420"/>
      <c r="EK190" s="420"/>
      <c r="EL190" s="420"/>
      <c r="EM190" s="420"/>
      <c r="EN190" s="420"/>
      <c r="EO190" s="420"/>
      <c r="EP190" s="420"/>
      <c r="EQ190" s="420"/>
      <c r="ER190" s="420"/>
      <c r="ES190" s="420"/>
      <c r="ET190" s="420"/>
      <c r="EU190" s="420"/>
      <c r="EV190" s="420"/>
      <c r="EW190" s="420"/>
      <c r="EX190" s="420"/>
      <c r="EY190" s="420"/>
      <c r="EZ190" s="420"/>
      <c r="FA190" s="420"/>
      <c r="FB190" s="420"/>
      <c r="FC190" s="420"/>
      <c r="FD190" s="420"/>
      <c r="FE190" s="420"/>
      <c r="FF190" s="420"/>
      <c r="FG190" s="420"/>
      <c r="FH190" s="420"/>
      <c r="FI190" s="420"/>
      <c r="FJ190" s="420"/>
      <c r="FK190" s="420"/>
      <c r="FL190" s="420"/>
      <c r="FM190" s="420"/>
      <c r="FN190" s="420"/>
      <c r="FO190" s="420"/>
      <c r="FP190" s="420"/>
      <c r="FQ190" s="420"/>
      <c r="FR190" s="420"/>
      <c r="FS190" s="420"/>
      <c r="FT190" s="420"/>
      <c r="FU190" s="420"/>
      <c r="FV190" s="420"/>
      <c r="FW190" s="420"/>
      <c r="FX190" s="420"/>
      <c r="FY190" s="420"/>
      <c r="FZ190" s="420"/>
      <c r="GA190" s="420"/>
      <c r="GB190" s="420"/>
      <c r="GC190" s="420"/>
      <c r="GD190" s="420"/>
      <c r="GE190" s="420"/>
      <c r="GF190" s="420"/>
      <c r="GG190" s="420"/>
      <c r="GH190" s="420"/>
      <c r="GI190" s="420"/>
      <c r="GJ190" s="420"/>
      <c r="GK190" s="420"/>
      <c r="GL190" s="420"/>
      <c r="GM190" s="420"/>
      <c r="GN190" s="420"/>
      <c r="GO190" s="420"/>
      <c r="GP190" s="420"/>
      <c r="GQ190" s="420"/>
      <c r="GR190" s="420"/>
      <c r="GS190" s="420"/>
      <c r="GT190" s="420"/>
      <c r="GU190" s="420"/>
      <c r="GV190" s="420"/>
      <c r="GW190" s="420"/>
      <c r="GX190" s="420"/>
      <c r="GY190" s="420"/>
      <c r="GZ190" s="420"/>
      <c r="HA190" s="420"/>
      <c r="HB190" s="420"/>
      <c r="HC190" s="420"/>
      <c r="HD190" s="420"/>
      <c r="HE190" s="420"/>
      <c r="HF190" s="420"/>
      <c r="HG190" s="420"/>
      <c r="HH190" s="420"/>
      <c r="HI190" s="420"/>
      <c r="HJ190" s="420"/>
      <c r="HK190" s="420"/>
      <c r="HL190" s="420"/>
      <c r="HM190" s="420"/>
      <c r="HN190" s="420"/>
      <c r="HO190" s="420"/>
      <c r="HP190" s="420"/>
      <c r="HQ190" s="420"/>
      <c r="HR190" s="420"/>
      <c r="HS190" s="420"/>
      <c r="HT190" s="420"/>
      <c r="HU190" s="420"/>
      <c r="HV190" s="420"/>
      <c r="HW190" s="420"/>
      <c r="HX190" s="420"/>
      <c r="HY190" s="420"/>
      <c r="HZ190" s="420"/>
      <c r="IA190" s="420"/>
      <c r="IB190" s="420"/>
      <c r="IC190" s="420"/>
      <c r="ID190" s="420"/>
      <c r="IE190" s="420"/>
      <c r="IF190" s="420"/>
      <c r="IG190" s="420"/>
      <c r="IH190" s="420"/>
      <c r="II190" s="420"/>
      <c r="IJ190" s="420"/>
      <c r="IK190" s="420"/>
      <c r="IL190" s="420"/>
      <c r="IM190" s="420"/>
      <c r="IN190" s="420"/>
      <c r="IO190" s="420"/>
      <c r="IP190" s="420"/>
      <c r="IQ190" s="420"/>
      <c r="IR190" s="420"/>
      <c r="IS190" s="420"/>
      <c r="IT190" s="420"/>
      <c r="IU190" s="420"/>
      <c r="IV190" s="420"/>
      <c r="IW190" s="420"/>
      <c r="IX190" s="420"/>
      <c r="IY190" s="420"/>
      <c r="IZ190" s="420"/>
      <c r="JA190" s="420"/>
      <c r="JB190" s="420"/>
      <c r="JC190" s="420"/>
      <c r="JD190" s="420"/>
      <c r="JE190" s="420"/>
      <c r="JF190" s="420"/>
      <c r="JG190" s="420"/>
      <c r="JH190" s="420"/>
      <c r="JI190" s="420"/>
      <c r="JJ190" s="420"/>
      <c r="JK190" s="420"/>
      <c r="JL190" s="420"/>
      <c r="JM190" s="420"/>
      <c r="JN190" s="420"/>
      <c r="JO190" s="420"/>
      <c r="JP190" s="420"/>
      <c r="JQ190" s="420"/>
      <c r="JR190" s="420"/>
      <c r="JS190" s="420"/>
      <c r="JT190" s="420"/>
      <c r="JU190" s="420"/>
      <c r="JV190" s="420"/>
      <c r="JW190" s="420"/>
      <c r="JX190" s="420"/>
      <c r="JY190" s="420"/>
      <c r="JZ190" s="420"/>
      <c r="KA190" s="420"/>
    </row>
    <row r="191" spans="1:287" ht="30.75" customHeight="1">
      <c r="A191" s="6"/>
      <c r="B191" s="6"/>
      <c r="C191" s="378"/>
      <c r="D191" s="123"/>
      <c r="E191" s="383">
        <v>14</v>
      </c>
      <c r="F191" s="384" t="s">
        <v>51</v>
      </c>
      <c r="G191" s="385">
        <v>8231</v>
      </c>
      <c r="H191" s="386">
        <v>8.0000000000000004E-4</v>
      </c>
      <c r="I191" s="378"/>
      <c r="J191" s="478"/>
      <c r="K191" s="478"/>
      <c r="L191" s="478"/>
      <c r="M191" s="478"/>
      <c r="N191" s="6"/>
      <c r="O191" s="6"/>
      <c r="P191" s="420"/>
      <c r="Q191" s="420"/>
      <c r="R191" s="420"/>
      <c r="S191" s="420"/>
      <c r="T191" s="420"/>
      <c r="U191" s="420"/>
      <c r="V191" s="420"/>
      <c r="W191" s="420"/>
      <c r="X191" s="420"/>
      <c r="Y191" s="420"/>
      <c r="Z191" s="420"/>
      <c r="AA191" s="420"/>
      <c r="AB191" s="420"/>
      <c r="AC191" s="420"/>
      <c r="AD191" s="420"/>
      <c r="AE191" s="420"/>
      <c r="AF191" s="420"/>
      <c r="AG191" s="420"/>
      <c r="AH191" s="420"/>
      <c r="AI191" s="420"/>
      <c r="AJ191" s="420"/>
      <c r="AK191" s="420"/>
      <c r="AL191" s="420"/>
      <c r="AM191" s="420"/>
      <c r="AN191" s="420"/>
      <c r="AO191" s="420"/>
      <c r="AP191" s="420"/>
      <c r="AQ191" s="420"/>
      <c r="AR191" s="420"/>
      <c r="AS191" s="420"/>
      <c r="AT191" s="420"/>
      <c r="AU191" s="420"/>
      <c r="AV191" s="420"/>
      <c r="AW191" s="420"/>
      <c r="AX191" s="420"/>
      <c r="AY191" s="420"/>
      <c r="AZ191" s="420"/>
      <c r="BA191" s="420"/>
      <c r="BB191" s="420"/>
      <c r="BC191" s="420"/>
      <c r="BD191" s="420"/>
      <c r="BE191" s="420"/>
      <c r="BF191" s="420"/>
      <c r="BG191" s="420"/>
      <c r="BH191" s="420"/>
      <c r="BI191" s="420"/>
      <c r="BJ191" s="420"/>
      <c r="BK191" s="420"/>
      <c r="BL191" s="420"/>
      <c r="BM191" s="420"/>
      <c r="BN191" s="420"/>
      <c r="BO191" s="420"/>
      <c r="BP191" s="420"/>
      <c r="BQ191" s="420"/>
      <c r="BR191" s="420"/>
      <c r="BS191" s="420"/>
      <c r="BT191" s="420"/>
      <c r="BU191" s="420"/>
      <c r="BV191" s="420"/>
      <c r="BW191" s="420"/>
      <c r="BX191" s="420"/>
      <c r="BY191" s="420"/>
      <c r="BZ191" s="420"/>
      <c r="CA191" s="420"/>
      <c r="CB191" s="420"/>
      <c r="CC191" s="420"/>
      <c r="CD191" s="420"/>
      <c r="CE191" s="420"/>
      <c r="CF191" s="420"/>
      <c r="CG191" s="420"/>
      <c r="CH191" s="420"/>
      <c r="CI191" s="420"/>
      <c r="CJ191" s="420"/>
      <c r="CK191" s="420"/>
      <c r="CL191" s="420"/>
      <c r="CM191" s="420"/>
      <c r="CN191" s="420"/>
      <c r="CO191" s="420"/>
      <c r="CP191" s="420"/>
      <c r="CQ191" s="420"/>
      <c r="CR191" s="420"/>
      <c r="CS191" s="420"/>
      <c r="CT191" s="420"/>
      <c r="CU191" s="420"/>
      <c r="CV191" s="420"/>
      <c r="CW191" s="420"/>
      <c r="CX191" s="420"/>
      <c r="CY191" s="420"/>
      <c r="CZ191" s="420"/>
      <c r="DA191" s="420"/>
      <c r="DB191" s="420"/>
      <c r="DC191" s="420"/>
      <c r="DD191" s="420"/>
      <c r="DE191" s="420"/>
      <c r="DF191" s="420"/>
      <c r="DG191" s="420"/>
      <c r="DH191" s="420"/>
      <c r="DI191" s="420"/>
      <c r="DJ191" s="420"/>
      <c r="DK191" s="420"/>
      <c r="DL191" s="420"/>
      <c r="DM191" s="420"/>
      <c r="DN191" s="420"/>
      <c r="DO191" s="420"/>
      <c r="DP191" s="420"/>
      <c r="DQ191" s="420"/>
      <c r="DR191" s="420"/>
      <c r="DS191" s="420"/>
      <c r="DT191" s="420"/>
      <c r="DU191" s="420"/>
      <c r="DV191" s="420"/>
      <c r="DW191" s="420"/>
      <c r="DX191" s="420"/>
      <c r="DY191" s="420"/>
      <c r="DZ191" s="420"/>
      <c r="EA191" s="420"/>
      <c r="EB191" s="420"/>
      <c r="EC191" s="420"/>
      <c r="ED191" s="420"/>
      <c r="EE191" s="420"/>
      <c r="EF191" s="420"/>
      <c r="EG191" s="420"/>
      <c r="EH191" s="420"/>
      <c r="EI191" s="420"/>
      <c r="EJ191" s="420"/>
      <c r="EK191" s="420"/>
      <c r="EL191" s="420"/>
      <c r="EM191" s="420"/>
      <c r="EN191" s="420"/>
      <c r="EO191" s="420"/>
      <c r="EP191" s="420"/>
      <c r="EQ191" s="420"/>
      <c r="ER191" s="420"/>
      <c r="ES191" s="420"/>
      <c r="ET191" s="420"/>
      <c r="EU191" s="420"/>
      <c r="EV191" s="420"/>
      <c r="EW191" s="420"/>
      <c r="EX191" s="420"/>
      <c r="EY191" s="420"/>
      <c r="EZ191" s="420"/>
      <c r="FA191" s="420"/>
      <c r="FB191" s="420"/>
      <c r="FC191" s="420"/>
      <c r="FD191" s="420"/>
      <c r="FE191" s="420"/>
      <c r="FF191" s="420"/>
      <c r="FG191" s="420"/>
      <c r="FH191" s="420"/>
      <c r="FI191" s="420"/>
      <c r="FJ191" s="420"/>
      <c r="FK191" s="420"/>
      <c r="FL191" s="420"/>
      <c r="FM191" s="420"/>
      <c r="FN191" s="420"/>
      <c r="FO191" s="420"/>
      <c r="FP191" s="420"/>
      <c r="FQ191" s="420"/>
      <c r="FR191" s="420"/>
      <c r="FS191" s="420"/>
      <c r="FT191" s="420"/>
      <c r="FU191" s="420"/>
      <c r="FV191" s="420"/>
      <c r="FW191" s="420"/>
      <c r="FX191" s="420"/>
      <c r="FY191" s="420"/>
      <c r="FZ191" s="420"/>
      <c r="GA191" s="420"/>
      <c r="GB191" s="420"/>
      <c r="GC191" s="420"/>
      <c r="GD191" s="420"/>
      <c r="GE191" s="420"/>
      <c r="GF191" s="420"/>
      <c r="GG191" s="420"/>
      <c r="GH191" s="420"/>
      <c r="GI191" s="420"/>
      <c r="GJ191" s="420"/>
      <c r="GK191" s="420"/>
      <c r="GL191" s="420"/>
      <c r="GM191" s="420"/>
      <c r="GN191" s="420"/>
      <c r="GO191" s="420"/>
      <c r="GP191" s="420"/>
      <c r="GQ191" s="420"/>
      <c r="GR191" s="420"/>
      <c r="GS191" s="420"/>
      <c r="GT191" s="420"/>
      <c r="GU191" s="420"/>
      <c r="GV191" s="420"/>
      <c r="GW191" s="420"/>
      <c r="GX191" s="420"/>
      <c r="GY191" s="420"/>
      <c r="GZ191" s="420"/>
      <c r="HA191" s="420"/>
      <c r="HB191" s="420"/>
      <c r="HC191" s="420"/>
      <c r="HD191" s="420"/>
      <c r="HE191" s="420"/>
      <c r="HF191" s="420"/>
      <c r="HG191" s="420"/>
      <c r="HH191" s="420"/>
      <c r="HI191" s="420"/>
      <c r="HJ191" s="420"/>
      <c r="HK191" s="420"/>
      <c r="HL191" s="420"/>
      <c r="HM191" s="420"/>
      <c r="HN191" s="420"/>
      <c r="HO191" s="420"/>
      <c r="HP191" s="420"/>
      <c r="HQ191" s="420"/>
      <c r="HR191" s="420"/>
      <c r="HS191" s="420"/>
      <c r="HT191" s="420"/>
      <c r="HU191" s="420"/>
      <c r="HV191" s="420"/>
      <c r="HW191" s="420"/>
      <c r="HX191" s="420"/>
      <c r="HY191" s="420"/>
      <c r="HZ191" s="420"/>
      <c r="IA191" s="420"/>
      <c r="IB191" s="420"/>
      <c r="IC191" s="420"/>
      <c r="ID191" s="420"/>
      <c r="IE191" s="420"/>
      <c r="IF191" s="420"/>
      <c r="IG191" s="420"/>
      <c r="IH191" s="420"/>
      <c r="II191" s="420"/>
      <c r="IJ191" s="420"/>
      <c r="IK191" s="420"/>
      <c r="IL191" s="420"/>
      <c r="IM191" s="420"/>
      <c r="IN191" s="420"/>
      <c r="IO191" s="420"/>
      <c r="IP191" s="420"/>
      <c r="IQ191" s="420"/>
      <c r="IR191" s="420"/>
      <c r="IS191" s="420"/>
      <c r="IT191" s="420"/>
      <c r="IU191" s="420"/>
      <c r="IV191" s="420"/>
      <c r="IW191" s="420"/>
      <c r="IX191" s="420"/>
      <c r="IY191" s="420"/>
      <c r="IZ191" s="420"/>
      <c r="JA191" s="420"/>
      <c r="JB191" s="420"/>
      <c r="JC191" s="420"/>
      <c r="JD191" s="420"/>
      <c r="JE191" s="420"/>
      <c r="JF191" s="420"/>
      <c r="JG191" s="420"/>
      <c r="JH191" s="420"/>
      <c r="JI191" s="420"/>
      <c r="JJ191" s="420"/>
      <c r="JK191" s="420"/>
      <c r="JL191" s="420"/>
      <c r="JM191" s="420"/>
      <c r="JN191" s="420"/>
      <c r="JO191" s="420"/>
      <c r="JP191" s="420"/>
      <c r="JQ191" s="420"/>
      <c r="JR191" s="420"/>
      <c r="JS191" s="420"/>
      <c r="JT191" s="420"/>
      <c r="JU191" s="420"/>
      <c r="JV191" s="420"/>
      <c r="JW191" s="420"/>
      <c r="JX191" s="420"/>
      <c r="JY191" s="420"/>
      <c r="JZ191" s="420"/>
      <c r="KA191" s="420"/>
    </row>
    <row r="192" spans="1:287" ht="30.75" customHeight="1">
      <c r="A192" s="6"/>
      <c r="B192" s="6"/>
      <c r="C192" s="378"/>
      <c r="D192" s="123"/>
      <c r="E192" s="383">
        <v>15</v>
      </c>
      <c r="F192" s="384" t="s">
        <v>104</v>
      </c>
      <c r="G192" s="385">
        <v>14910</v>
      </c>
      <c r="H192" s="387">
        <v>1.5E-3</v>
      </c>
      <c r="I192" s="378"/>
      <c r="J192" s="478"/>
      <c r="K192" s="478"/>
      <c r="L192" s="478"/>
      <c r="M192" s="478"/>
      <c r="N192" s="6"/>
      <c r="O192" s="6"/>
      <c r="P192" s="420"/>
      <c r="Q192" s="420"/>
      <c r="R192" s="420"/>
      <c r="S192" s="420"/>
      <c r="T192" s="420"/>
      <c r="U192" s="420"/>
      <c r="V192" s="420"/>
      <c r="W192" s="420"/>
      <c r="X192" s="420"/>
      <c r="Y192" s="420"/>
      <c r="Z192" s="420"/>
      <c r="AA192" s="420"/>
      <c r="AB192" s="420"/>
      <c r="AC192" s="420"/>
      <c r="AD192" s="420"/>
      <c r="AE192" s="420"/>
      <c r="AF192" s="420"/>
      <c r="AG192" s="420"/>
      <c r="AH192" s="420"/>
      <c r="AI192" s="420"/>
      <c r="AJ192" s="420"/>
      <c r="AK192" s="420"/>
      <c r="AL192" s="420"/>
      <c r="AM192" s="420"/>
      <c r="AN192" s="420"/>
      <c r="AO192" s="420"/>
      <c r="AP192" s="420"/>
      <c r="AQ192" s="420"/>
      <c r="AR192" s="420"/>
      <c r="AS192" s="420"/>
      <c r="AT192" s="420"/>
      <c r="AU192" s="420"/>
      <c r="AV192" s="420"/>
      <c r="AW192" s="420"/>
      <c r="AX192" s="420"/>
      <c r="AY192" s="420"/>
      <c r="AZ192" s="420"/>
      <c r="BA192" s="420"/>
      <c r="BB192" s="420"/>
      <c r="BC192" s="420"/>
      <c r="BD192" s="420"/>
      <c r="BE192" s="420"/>
      <c r="BF192" s="420"/>
      <c r="BG192" s="420"/>
      <c r="BH192" s="420"/>
      <c r="BI192" s="420"/>
      <c r="BJ192" s="420"/>
      <c r="BK192" s="420"/>
      <c r="BL192" s="420"/>
      <c r="BM192" s="420"/>
      <c r="BN192" s="420"/>
      <c r="BO192" s="420"/>
      <c r="BP192" s="420"/>
      <c r="BQ192" s="420"/>
      <c r="BR192" s="420"/>
      <c r="BS192" s="420"/>
      <c r="BT192" s="420"/>
      <c r="BU192" s="420"/>
      <c r="BV192" s="420"/>
      <c r="BW192" s="420"/>
      <c r="BX192" s="420"/>
      <c r="BY192" s="420"/>
      <c r="BZ192" s="420"/>
      <c r="CA192" s="420"/>
      <c r="CB192" s="420"/>
      <c r="CC192" s="420"/>
      <c r="CD192" s="420"/>
      <c r="CE192" s="420"/>
      <c r="CF192" s="420"/>
      <c r="CG192" s="420"/>
      <c r="CH192" s="420"/>
      <c r="CI192" s="420"/>
      <c r="CJ192" s="420"/>
      <c r="CK192" s="420"/>
      <c r="CL192" s="420"/>
      <c r="CM192" s="420"/>
      <c r="CN192" s="420"/>
      <c r="CO192" s="420"/>
      <c r="CP192" s="420"/>
      <c r="CQ192" s="420"/>
      <c r="CR192" s="420"/>
      <c r="CS192" s="420"/>
      <c r="CT192" s="420"/>
      <c r="CU192" s="420"/>
      <c r="CV192" s="420"/>
      <c r="CW192" s="420"/>
      <c r="CX192" s="420"/>
      <c r="CY192" s="420"/>
      <c r="CZ192" s="420"/>
      <c r="DA192" s="420"/>
      <c r="DB192" s="420"/>
      <c r="DC192" s="420"/>
      <c r="DD192" s="420"/>
      <c r="DE192" s="420"/>
      <c r="DF192" s="420"/>
      <c r="DG192" s="420"/>
      <c r="DH192" s="420"/>
      <c r="DI192" s="420"/>
      <c r="DJ192" s="420"/>
      <c r="DK192" s="420"/>
      <c r="DL192" s="420"/>
      <c r="DM192" s="420"/>
      <c r="DN192" s="420"/>
      <c r="DO192" s="420"/>
      <c r="DP192" s="420"/>
      <c r="DQ192" s="420"/>
      <c r="DR192" s="420"/>
      <c r="DS192" s="420"/>
      <c r="DT192" s="420"/>
      <c r="DU192" s="420"/>
      <c r="DV192" s="420"/>
      <c r="DW192" s="420"/>
      <c r="DX192" s="420"/>
      <c r="DY192" s="420"/>
      <c r="DZ192" s="420"/>
      <c r="EA192" s="420"/>
      <c r="EB192" s="420"/>
      <c r="EC192" s="420"/>
      <c r="ED192" s="420"/>
      <c r="EE192" s="420"/>
      <c r="EF192" s="420"/>
      <c r="EG192" s="420"/>
      <c r="EH192" s="420"/>
      <c r="EI192" s="420"/>
      <c r="EJ192" s="420"/>
      <c r="EK192" s="420"/>
      <c r="EL192" s="420"/>
      <c r="EM192" s="420"/>
      <c r="EN192" s="420"/>
      <c r="EO192" s="420"/>
      <c r="EP192" s="420"/>
      <c r="EQ192" s="420"/>
      <c r="ER192" s="420"/>
      <c r="ES192" s="420"/>
      <c r="ET192" s="420"/>
      <c r="EU192" s="420"/>
      <c r="EV192" s="420"/>
      <c r="EW192" s="420"/>
      <c r="EX192" s="420"/>
      <c r="EY192" s="420"/>
      <c r="EZ192" s="420"/>
      <c r="FA192" s="420"/>
      <c r="FB192" s="420"/>
      <c r="FC192" s="420"/>
      <c r="FD192" s="420"/>
      <c r="FE192" s="420"/>
      <c r="FF192" s="420"/>
      <c r="FG192" s="420"/>
      <c r="FH192" s="420"/>
      <c r="FI192" s="420"/>
      <c r="FJ192" s="420"/>
      <c r="FK192" s="420"/>
      <c r="FL192" s="420"/>
      <c r="FM192" s="420"/>
      <c r="FN192" s="420"/>
      <c r="FO192" s="420"/>
      <c r="FP192" s="420"/>
      <c r="FQ192" s="420"/>
      <c r="FR192" s="420"/>
      <c r="FS192" s="420"/>
      <c r="FT192" s="420"/>
      <c r="FU192" s="420"/>
      <c r="FV192" s="420"/>
      <c r="FW192" s="420"/>
      <c r="FX192" s="420"/>
      <c r="FY192" s="420"/>
      <c r="FZ192" s="420"/>
      <c r="GA192" s="420"/>
      <c r="GB192" s="420"/>
      <c r="GC192" s="420"/>
      <c r="GD192" s="420"/>
      <c r="GE192" s="420"/>
      <c r="GF192" s="420"/>
      <c r="GG192" s="420"/>
      <c r="GH192" s="420"/>
      <c r="GI192" s="420"/>
      <c r="GJ192" s="420"/>
      <c r="GK192" s="420"/>
      <c r="GL192" s="420"/>
      <c r="GM192" s="420"/>
      <c r="GN192" s="420"/>
      <c r="GO192" s="420"/>
      <c r="GP192" s="420"/>
      <c r="GQ192" s="420"/>
      <c r="GR192" s="420"/>
      <c r="GS192" s="420"/>
      <c r="GT192" s="420"/>
      <c r="GU192" s="420"/>
      <c r="GV192" s="420"/>
      <c r="GW192" s="420"/>
      <c r="GX192" s="420"/>
      <c r="GY192" s="420"/>
      <c r="GZ192" s="420"/>
      <c r="HA192" s="420"/>
      <c r="HB192" s="420"/>
      <c r="HC192" s="420"/>
      <c r="HD192" s="420"/>
      <c r="HE192" s="420"/>
      <c r="HF192" s="420"/>
      <c r="HG192" s="420"/>
      <c r="HH192" s="420"/>
      <c r="HI192" s="420"/>
      <c r="HJ192" s="420"/>
      <c r="HK192" s="420"/>
      <c r="HL192" s="420"/>
      <c r="HM192" s="420"/>
      <c r="HN192" s="420"/>
      <c r="HO192" s="420"/>
      <c r="HP192" s="420"/>
      <c r="HQ192" s="420"/>
      <c r="HR192" s="420"/>
      <c r="HS192" s="420"/>
      <c r="HT192" s="420"/>
      <c r="HU192" s="420"/>
      <c r="HV192" s="420"/>
      <c r="HW192" s="420"/>
      <c r="HX192" s="420"/>
      <c r="HY192" s="420"/>
      <c r="HZ192" s="420"/>
      <c r="IA192" s="420"/>
      <c r="IB192" s="420"/>
      <c r="IC192" s="420"/>
      <c r="ID192" s="420"/>
      <c r="IE192" s="420"/>
      <c r="IF192" s="420"/>
      <c r="IG192" s="420"/>
      <c r="IH192" s="420"/>
      <c r="II192" s="420"/>
      <c r="IJ192" s="420"/>
      <c r="IK192" s="420"/>
      <c r="IL192" s="420"/>
      <c r="IM192" s="420"/>
      <c r="IN192" s="420"/>
      <c r="IO192" s="420"/>
      <c r="IP192" s="420"/>
      <c r="IQ192" s="420"/>
      <c r="IR192" s="420"/>
      <c r="IS192" s="420"/>
      <c r="IT192" s="420"/>
      <c r="IU192" s="420"/>
      <c r="IV192" s="420"/>
      <c r="IW192" s="420"/>
      <c r="IX192" s="420"/>
      <c r="IY192" s="420"/>
      <c r="IZ192" s="420"/>
      <c r="JA192" s="420"/>
      <c r="JB192" s="420"/>
      <c r="JC192" s="420"/>
      <c r="JD192" s="420"/>
      <c r="JE192" s="420"/>
      <c r="JF192" s="420"/>
      <c r="JG192" s="420"/>
      <c r="JH192" s="420"/>
      <c r="JI192" s="420"/>
      <c r="JJ192" s="420"/>
      <c r="JK192" s="420"/>
      <c r="JL192" s="420"/>
      <c r="JM192" s="420"/>
      <c r="JN192" s="420"/>
      <c r="JO192" s="420"/>
      <c r="JP192" s="420"/>
      <c r="JQ192" s="420"/>
      <c r="JR192" s="420"/>
      <c r="JS192" s="420"/>
      <c r="JT192" s="420"/>
      <c r="JU192" s="420"/>
      <c r="JV192" s="420"/>
      <c r="JW192" s="420"/>
      <c r="JX192" s="420"/>
      <c r="JY192" s="420"/>
      <c r="JZ192" s="420"/>
      <c r="KA192" s="420"/>
    </row>
    <row r="193" spans="1:287" ht="30.75" customHeight="1">
      <c r="A193" s="6"/>
      <c r="B193" s="6"/>
      <c r="C193" s="378"/>
      <c r="D193" s="123"/>
      <c r="E193" s="383">
        <v>16</v>
      </c>
      <c r="F193" s="384" t="s">
        <v>79</v>
      </c>
      <c r="G193" s="385">
        <v>281446</v>
      </c>
      <c r="H193" s="386">
        <v>2.7699999999999999E-2</v>
      </c>
      <c r="I193" s="378"/>
      <c r="J193" s="478"/>
      <c r="K193" s="478"/>
      <c r="L193" s="478"/>
      <c r="M193" s="478"/>
      <c r="N193" s="6"/>
      <c r="O193" s="6"/>
      <c r="P193" s="420"/>
      <c r="Q193" s="420"/>
      <c r="R193" s="420"/>
      <c r="S193" s="420"/>
      <c r="T193" s="420"/>
      <c r="U193" s="420"/>
      <c r="V193" s="420"/>
      <c r="W193" s="420"/>
      <c r="X193" s="420"/>
      <c r="Y193" s="420"/>
      <c r="Z193" s="420"/>
      <c r="AA193" s="420"/>
      <c r="AB193" s="420"/>
      <c r="AC193" s="420"/>
      <c r="AD193" s="420"/>
      <c r="AE193" s="420"/>
      <c r="AF193" s="420"/>
      <c r="AG193" s="420"/>
      <c r="AH193" s="420"/>
      <c r="AI193" s="420"/>
      <c r="AJ193" s="420"/>
      <c r="AK193" s="420"/>
      <c r="AL193" s="420"/>
      <c r="AM193" s="420"/>
      <c r="AN193" s="420"/>
      <c r="AO193" s="420"/>
      <c r="AP193" s="420"/>
      <c r="AQ193" s="420"/>
      <c r="AR193" s="420"/>
      <c r="AS193" s="420"/>
      <c r="AT193" s="420"/>
      <c r="AU193" s="420"/>
      <c r="AV193" s="420"/>
      <c r="AW193" s="420"/>
      <c r="AX193" s="420"/>
      <c r="AY193" s="420"/>
      <c r="AZ193" s="420"/>
      <c r="BA193" s="420"/>
      <c r="BB193" s="420"/>
      <c r="BC193" s="420"/>
      <c r="BD193" s="420"/>
      <c r="BE193" s="420"/>
      <c r="BF193" s="420"/>
      <c r="BG193" s="420"/>
      <c r="BH193" s="420"/>
      <c r="BI193" s="420"/>
      <c r="BJ193" s="420"/>
      <c r="BK193" s="420"/>
      <c r="BL193" s="420"/>
      <c r="BM193" s="420"/>
      <c r="BN193" s="420"/>
      <c r="BO193" s="420"/>
      <c r="BP193" s="420"/>
      <c r="BQ193" s="420"/>
      <c r="BR193" s="420"/>
      <c r="BS193" s="420"/>
      <c r="BT193" s="420"/>
      <c r="BU193" s="420"/>
      <c r="BV193" s="420"/>
      <c r="BW193" s="420"/>
      <c r="BX193" s="420"/>
      <c r="BY193" s="420"/>
      <c r="BZ193" s="420"/>
      <c r="CA193" s="420"/>
      <c r="CB193" s="420"/>
      <c r="CC193" s="420"/>
      <c r="CD193" s="420"/>
      <c r="CE193" s="420"/>
      <c r="CF193" s="420"/>
      <c r="CG193" s="420"/>
      <c r="CH193" s="420"/>
      <c r="CI193" s="420"/>
      <c r="CJ193" s="420"/>
      <c r="CK193" s="420"/>
      <c r="CL193" s="420"/>
      <c r="CM193" s="420"/>
      <c r="CN193" s="420"/>
      <c r="CO193" s="420"/>
      <c r="CP193" s="420"/>
      <c r="CQ193" s="420"/>
      <c r="CR193" s="420"/>
      <c r="CS193" s="420"/>
      <c r="CT193" s="420"/>
      <c r="CU193" s="420"/>
      <c r="CV193" s="420"/>
      <c r="CW193" s="420"/>
      <c r="CX193" s="420"/>
      <c r="CY193" s="420"/>
      <c r="CZ193" s="420"/>
      <c r="DA193" s="420"/>
      <c r="DB193" s="420"/>
      <c r="DC193" s="420"/>
      <c r="DD193" s="420"/>
      <c r="DE193" s="420"/>
      <c r="DF193" s="420"/>
      <c r="DG193" s="420"/>
      <c r="DH193" s="420"/>
      <c r="DI193" s="420"/>
      <c r="DJ193" s="420"/>
      <c r="DK193" s="420"/>
      <c r="DL193" s="420"/>
      <c r="DM193" s="420"/>
      <c r="DN193" s="420"/>
      <c r="DO193" s="420"/>
      <c r="DP193" s="420"/>
      <c r="DQ193" s="420"/>
      <c r="DR193" s="420"/>
      <c r="DS193" s="420"/>
      <c r="DT193" s="420"/>
      <c r="DU193" s="420"/>
      <c r="DV193" s="420"/>
      <c r="DW193" s="420"/>
      <c r="DX193" s="420"/>
      <c r="DY193" s="420"/>
      <c r="DZ193" s="420"/>
      <c r="EA193" s="420"/>
      <c r="EB193" s="420"/>
      <c r="EC193" s="420"/>
      <c r="ED193" s="420"/>
      <c r="EE193" s="420"/>
      <c r="EF193" s="420"/>
      <c r="EG193" s="420"/>
      <c r="EH193" s="420"/>
      <c r="EI193" s="420"/>
      <c r="EJ193" s="420"/>
      <c r="EK193" s="420"/>
      <c r="EL193" s="420"/>
      <c r="EM193" s="420"/>
      <c r="EN193" s="420"/>
      <c r="EO193" s="420"/>
      <c r="EP193" s="420"/>
      <c r="EQ193" s="420"/>
      <c r="ER193" s="420"/>
      <c r="ES193" s="420"/>
      <c r="ET193" s="420"/>
      <c r="EU193" s="420"/>
      <c r="EV193" s="420"/>
      <c r="EW193" s="420"/>
      <c r="EX193" s="420"/>
      <c r="EY193" s="420"/>
      <c r="EZ193" s="420"/>
      <c r="FA193" s="420"/>
      <c r="FB193" s="420"/>
      <c r="FC193" s="420"/>
      <c r="FD193" s="420"/>
      <c r="FE193" s="420"/>
      <c r="FF193" s="420"/>
      <c r="FG193" s="420"/>
      <c r="FH193" s="420"/>
      <c r="FI193" s="420"/>
      <c r="FJ193" s="420"/>
      <c r="FK193" s="420"/>
      <c r="FL193" s="420"/>
      <c r="FM193" s="420"/>
      <c r="FN193" s="420"/>
      <c r="FO193" s="420"/>
      <c r="FP193" s="420"/>
      <c r="FQ193" s="420"/>
      <c r="FR193" s="420"/>
      <c r="FS193" s="420"/>
      <c r="FT193" s="420"/>
      <c r="FU193" s="420"/>
      <c r="FV193" s="420"/>
      <c r="FW193" s="420"/>
      <c r="FX193" s="420"/>
      <c r="FY193" s="420"/>
      <c r="FZ193" s="420"/>
      <c r="GA193" s="420"/>
      <c r="GB193" s="420"/>
      <c r="GC193" s="420"/>
      <c r="GD193" s="420"/>
      <c r="GE193" s="420"/>
      <c r="GF193" s="420"/>
      <c r="GG193" s="420"/>
      <c r="GH193" s="420"/>
      <c r="GI193" s="420"/>
      <c r="GJ193" s="420"/>
      <c r="GK193" s="420"/>
      <c r="GL193" s="420"/>
      <c r="GM193" s="420"/>
      <c r="GN193" s="420"/>
      <c r="GO193" s="420"/>
      <c r="GP193" s="420"/>
      <c r="GQ193" s="420"/>
      <c r="GR193" s="420"/>
      <c r="GS193" s="420"/>
      <c r="GT193" s="420"/>
      <c r="GU193" s="420"/>
      <c r="GV193" s="420"/>
      <c r="GW193" s="420"/>
      <c r="GX193" s="420"/>
      <c r="GY193" s="420"/>
      <c r="GZ193" s="420"/>
      <c r="HA193" s="420"/>
      <c r="HB193" s="420"/>
      <c r="HC193" s="420"/>
      <c r="HD193" s="420"/>
      <c r="HE193" s="420"/>
      <c r="HF193" s="420"/>
      <c r="HG193" s="420"/>
      <c r="HH193" s="420"/>
      <c r="HI193" s="420"/>
      <c r="HJ193" s="420"/>
      <c r="HK193" s="420"/>
      <c r="HL193" s="420"/>
      <c r="HM193" s="420"/>
      <c r="HN193" s="420"/>
      <c r="HO193" s="420"/>
      <c r="HP193" s="420"/>
      <c r="HQ193" s="420"/>
      <c r="HR193" s="420"/>
      <c r="HS193" s="420"/>
      <c r="HT193" s="420"/>
      <c r="HU193" s="420"/>
      <c r="HV193" s="420"/>
      <c r="HW193" s="420"/>
      <c r="HX193" s="420"/>
      <c r="HY193" s="420"/>
      <c r="HZ193" s="420"/>
      <c r="IA193" s="420"/>
      <c r="IB193" s="420"/>
      <c r="IC193" s="420"/>
      <c r="ID193" s="420"/>
      <c r="IE193" s="420"/>
      <c r="IF193" s="420"/>
      <c r="IG193" s="420"/>
      <c r="IH193" s="420"/>
      <c r="II193" s="420"/>
      <c r="IJ193" s="420"/>
      <c r="IK193" s="420"/>
      <c r="IL193" s="420"/>
      <c r="IM193" s="420"/>
      <c r="IN193" s="420"/>
      <c r="IO193" s="420"/>
      <c r="IP193" s="420"/>
      <c r="IQ193" s="420"/>
      <c r="IR193" s="420"/>
      <c r="IS193" s="420"/>
      <c r="IT193" s="420"/>
      <c r="IU193" s="420"/>
      <c r="IV193" s="420"/>
      <c r="IW193" s="420"/>
      <c r="IX193" s="420"/>
      <c r="IY193" s="420"/>
      <c r="IZ193" s="420"/>
      <c r="JA193" s="420"/>
      <c r="JB193" s="420"/>
      <c r="JC193" s="420"/>
      <c r="JD193" s="420"/>
      <c r="JE193" s="420"/>
      <c r="JF193" s="420"/>
      <c r="JG193" s="420"/>
      <c r="JH193" s="420"/>
      <c r="JI193" s="420"/>
      <c r="JJ193" s="420"/>
      <c r="JK193" s="420"/>
      <c r="JL193" s="420"/>
      <c r="JM193" s="420"/>
      <c r="JN193" s="420"/>
      <c r="JO193" s="420"/>
      <c r="JP193" s="420"/>
      <c r="JQ193" s="420"/>
      <c r="JR193" s="420"/>
      <c r="JS193" s="420"/>
      <c r="JT193" s="420"/>
      <c r="JU193" s="420"/>
      <c r="JV193" s="420"/>
      <c r="JW193" s="420"/>
      <c r="JX193" s="420"/>
      <c r="JY193" s="420"/>
      <c r="JZ193" s="420"/>
      <c r="KA193" s="420"/>
    </row>
    <row r="194" spans="1:287" ht="30.75" customHeight="1">
      <c r="A194" s="6"/>
      <c r="B194" s="6"/>
      <c r="C194" s="378"/>
      <c r="D194" s="378"/>
      <c r="E194" s="383"/>
      <c r="F194" s="388" t="s">
        <v>125</v>
      </c>
      <c r="G194" s="389">
        <f>SUM(G178:G193)</f>
        <v>10380450</v>
      </c>
      <c r="H194" s="390">
        <f>SUM(H178:H193)</f>
        <v>1.0277000000000001</v>
      </c>
      <c r="I194" s="378"/>
      <c r="J194" s="478"/>
      <c r="K194" s="478"/>
      <c r="L194" s="478"/>
      <c r="M194" s="478"/>
      <c r="N194" s="6"/>
      <c r="O194" s="6"/>
      <c r="P194" s="420"/>
      <c r="Q194" s="420"/>
      <c r="R194" s="420"/>
      <c r="S194" s="420"/>
      <c r="T194" s="420"/>
      <c r="U194" s="420"/>
      <c r="V194" s="420"/>
      <c r="W194" s="420"/>
      <c r="X194" s="420"/>
      <c r="Y194" s="420"/>
      <c r="Z194" s="420"/>
      <c r="AA194" s="420"/>
      <c r="AB194" s="420"/>
      <c r="AC194" s="420"/>
      <c r="AD194" s="420"/>
      <c r="AE194" s="420"/>
      <c r="AF194" s="420"/>
      <c r="AG194" s="420"/>
      <c r="AH194" s="420"/>
      <c r="AI194" s="420"/>
      <c r="AJ194" s="420"/>
      <c r="AK194" s="420"/>
      <c r="AL194" s="420"/>
      <c r="AM194" s="420"/>
      <c r="AN194" s="420"/>
      <c r="AO194" s="420"/>
      <c r="AP194" s="420"/>
      <c r="AQ194" s="420"/>
      <c r="AR194" s="420"/>
      <c r="AS194" s="420"/>
      <c r="AT194" s="420"/>
      <c r="AU194" s="420"/>
      <c r="AV194" s="420"/>
      <c r="AW194" s="420"/>
      <c r="AX194" s="420"/>
      <c r="AY194" s="420"/>
      <c r="AZ194" s="420"/>
      <c r="BA194" s="420"/>
      <c r="BB194" s="420"/>
      <c r="BC194" s="420"/>
      <c r="BD194" s="420"/>
      <c r="BE194" s="420"/>
      <c r="BF194" s="420"/>
      <c r="BG194" s="420"/>
      <c r="BH194" s="420"/>
      <c r="BI194" s="420"/>
      <c r="BJ194" s="420"/>
      <c r="BK194" s="420"/>
      <c r="BL194" s="420"/>
      <c r="BM194" s="420"/>
      <c r="BN194" s="420"/>
      <c r="BO194" s="420"/>
      <c r="BP194" s="420"/>
      <c r="BQ194" s="420"/>
      <c r="BR194" s="420"/>
      <c r="BS194" s="420"/>
      <c r="BT194" s="420"/>
      <c r="BU194" s="420"/>
      <c r="BV194" s="420"/>
      <c r="BW194" s="420"/>
      <c r="BX194" s="420"/>
      <c r="BY194" s="420"/>
      <c r="BZ194" s="420"/>
      <c r="CA194" s="420"/>
      <c r="CB194" s="420"/>
      <c r="CC194" s="420"/>
      <c r="CD194" s="420"/>
      <c r="CE194" s="420"/>
      <c r="CF194" s="420"/>
      <c r="CG194" s="420"/>
      <c r="CH194" s="420"/>
      <c r="CI194" s="420"/>
      <c r="CJ194" s="420"/>
      <c r="CK194" s="420"/>
      <c r="CL194" s="420"/>
      <c r="CM194" s="420"/>
      <c r="CN194" s="420"/>
      <c r="CO194" s="420"/>
      <c r="CP194" s="420"/>
      <c r="CQ194" s="420"/>
      <c r="CR194" s="420"/>
      <c r="CS194" s="420"/>
      <c r="CT194" s="420"/>
      <c r="CU194" s="420"/>
      <c r="CV194" s="420"/>
      <c r="CW194" s="420"/>
      <c r="CX194" s="420"/>
      <c r="CY194" s="420"/>
      <c r="CZ194" s="420"/>
      <c r="DA194" s="420"/>
      <c r="DB194" s="420"/>
      <c r="DC194" s="420"/>
      <c r="DD194" s="420"/>
      <c r="DE194" s="420"/>
      <c r="DF194" s="420"/>
      <c r="DG194" s="420"/>
      <c r="DH194" s="420"/>
      <c r="DI194" s="420"/>
      <c r="DJ194" s="420"/>
      <c r="DK194" s="420"/>
      <c r="DL194" s="420"/>
      <c r="DM194" s="420"/>
      <c r="DN194" s="420"/>
      <c r="DO194" s="420"/>
      <c r="DP194" s="420"/>
      <c r="DQ194" s="420"/>
      <c r="DR194" s="420"/>
      <c r="DS194" s="420"/>
      <c r="DT194" s="420"/>
      <c r="DU194" s="420"/>
      <c r="DV194" s="420"/>
      <c r="DW194" s="420"/>
      <c r="DX194" s="420"/>
      <c r="DY194" s="420"/>
      <c r="DZ194" s="420"/>
      <c r="EA194" s="420"/>
      <c r="EB194" s="420"/>
      <c r="EC194" s="420"/>
      <c r="ED194" s="420"/>
      <c r="EE194" s="420"/>
      <c r="EF194" s="420"/>
      <c r="EG194" s="420"/>
      <c r="EH194" s="420"/>
      <c r="EI194" s="420"/>
      <c r="EJ194" s="420"/>
      <c r="EK194" s="420"/>
      <c r="EL194" s="420"/>
      <c r="EM194" s="420"/>
      <c r="EN194" s="420"/>
      <c r="EO194" s="420"/>
      <c r="EP194" s="420"/>
      <c r="EQ194" s="420"/>
      <c r="ER194" s="420"/>
      <c r="ES194" s="420"/>
      <c r="ET194" s="420"/>
      <c r="EU194" s="420"/>
      <c r="EV194" s="420"/>
      <c r="EW194" s="420"/>
      <c r="EX194" s="420"/>
      <c r="EY194" s="420"/>
      <c r="EZ194" s="420"/>
      <c r="FA194" s="420"/>
      <c r="FB194" s="420"/>
      <c r="FC194" s="420"/>
      <c r="FD194" s="420"/>
      <c r="FE194" s="420"/>
      <c r="FF194" s="420"/>
      <c r="FG194" s="420"/>
      <c r="FH194" s="420"/>
      <c r="FI194" s="420"/>
      <c r="FJ194" s="420"/>
      <c r="FK194" s="420"/>
      <c r="FL194" s="420"/>
      <c r="FM194" s="420"/>
      <c r="FN194" s="420"/>
      <c r="FO194" s="420"/>
      <c r="FP194" s="420"/>
      <c r="FQ194" s="420"/>
      <c r="FR194" s="420"/>
      <c r="FS194" s="420"/>
      <c r="FT194" s="420"/>
      <c r="FU194" s="420"/>
      <c r="FV194" s="420"/>
      <c r="FW194" s="420"/>
      <c r="FX194" s="420"/>
      <c r="FY194" s="420"/>
      <c r="FZ194" s="420"/>
      <c r="GA194" s="420"/>
      <c r="GB194" s="420"/>
      <c r="GC194" s="420"/>
      <c r="GD194" s="420"/>
      <c r="GE194" s="420"/>
      <c r="GF194" s="420"/>
      <c r="GG194" s="420"/>
      <c r="GH194" s="420"/>
      <c r="GI194" s="420"/>
      <c r="GJ194" s="420"/>
      <c r="GK194" s="420"/>
      <c r="GL194" s="420"/>
      <c r="GM194" s="420"/>
      <c r="GN194" s="420"/>
      <c r="GO194" s="420"/>
      <c r="GP194" s="420"/>
      <c r="GQ194" s="420"/>
      <c r="GR194" s="420"/>
      <c r="GS194" s="420"/>
      <c r="GT194" s="420"/>
      <c r="GU194" s="420"/>
      <c r="GV194" s="420"/>
      <c r="GW194" s="420"/>
      <c r="GX194" s="420"/>
      <c r="GY194" s="420"/>
      <c r="GZ194" s="420"/>
      <c r="HA194" s="420"/>
      <c r="HB194" s="420"/>
      <c r="HC194" s="420"/>
      <c r="HD194" s="420"/>
      <c r="HE194" s="420"/>
      <c r="HF194" s="420"/>
      <c r="HG194" s="420"/>
      <c r="HH194" s="420"/>
      <c r="HI194" s="420"/>
      <c r="HJ194" s="420"/>
      <c r="HK194" s="420"/>
      <c r="HL194" s="420"/>
      <c r="HM194" s="420"/>
      <c r="HN194" s="420"/>
      <c r="HO194" s="420"/>
      <c r="HP194" s="420"/>
      <c r="HQ194" s="420"/>
      <c r="HR194" s="420"/>
      <c r="HS194" s="420"/>
      <c r="HT194" s="420"/>
      <c r="HU194" s="420"/>
      <c r="HV194" s="420"/>
      <c r="HW194" s="420"/>
      <c r="HX194" s="420"/>
      <c r="HY194" s="420"/>
      <c r="HZ194" s="420"/>
      <c r="IA194" s="420"/>
      <c r="IB194" s="420"/>
      <c r="IC194" s="420"/>
      <c r="ID194" s="420"/>
      <c r="IE194" s="420"/>
      <c r="IF194" s="420"/>
      <c r="IG194" s="420"/>
      <c r="IH194" s="420"/>
      <c r="II194" s="420"/>
      <c r="IJ194" s="420"/>
      <c r="IK194" s="420"/>
      <c r="IL194" s="420"/>
      <c r="IM194" s="420"/>
      <c r="IN194" s="420"/>
      <c r="IO194" s="420"/>
      <c r="IP194" s="420"/>
      <c r="IQ194" s="420"/>
      <c r="IR194" s="420"/>
      <c r="IS194" s="420"/>
      <c r="IT194" s="420"/>
      <c r="IU194" s="420"/>
      <c r="IV194" s="420"/>
      <c r="IW194" s="420"/>
      <c r="IX194" s="420"/>
      <c r="IY194" s="420"/>
      <c r="IZ194" s="420"/>
      <c r="JA194" s="420"/>
      <c r="JB194" s="420"/>
      <c r="JC194" s="420"/>
      <c r="JD194" s="420"/>
      <c r="JE194" s="420"/>
      <c r="JF194" s="420"/>
      <c r="JG194" s="420"/>
      <c r="JH194" s="420"/>
      <c r="JI194" s="420"/>
      <c r="JJ194" s="420"/>
      <c r="JK194" s="420"/>
      <c r="JL194" s="420"/>
      <c r="JM194" s="420"/>
      <c r="JN194" s="420"/>
      <c r="JO194" s="420"/>
      <c r="JP194" s="420"/>
      <c r="JQ194" s="420"/>
      <c r="JR194" s="420"/>
      <c r="JS194" s="420"/>
      <c r="JT194" s="420"/>
      <c r="JU194" s="420"/>
      <c r="JV194" s="420"/>
      <c r="JW194" s="420"/>
      <c r="JX194" s="420"/>
      <c r="JY194" s="420"/>
      <c r="JZ194" s="420"/>
      <c r="KA194" s="420"/>
    </row>
    <row r="195" spans="1:287" ht="30.75" customHeight="1">
      <c r="A195" s="6"/>
      <c r="B195" s="6"/>
      <c r="C195" s="378"/>
      <c r="D195" s="378"/>
      <c r="E195" s="378"/>
      <c r="F195" s="378"/>
      <c r="G195" s="378"/>
      <c r="H195" s="378"/>
      <c r="I195" s="378"/>
      <c r="J195" s="478"/>
      <c r="K195" s="478"/>
      <c r="L195" s="478"/>
      <c r="M195" s="478"/>
      <c r="N195" s="6"/>
      <c r="O195" s="6"/>
      <c r="P195" s="420"/>
      <c r="Q195" s="420"/>
      <c r="R195" s="420"/>
      <c r="S195" s="420"/>
      <c r="T195" s="420"/>
      <c r="U195" s="420"/>
      <c r="V195" s="420"/>
      <c r="W195" s="420"/>
      <c r="X195" s="420"/>
      <c r="Y195" s="420"/>
      <c r="Z195" s="420"/>
      <c r="AA195" s="420"/>
      <c r="AB195" s="420"/>
      <c r="AC195" s="420"/>
      <c r="AD195" s="420"/>
      <c r="AE195" s="420"/>
      <c r="AF195" s="420"/>
      <c r="AG195" s="420"/>
      <c r="AH195" s="420"/>
      <c r="AI195" s="420"/>
      <c r="AJ195" s="420"/>
      <c r="AK195" s="420"/>
      <c r="AL195" s="420"/>
      <c r="AM195" s="420"/>
      <c r="AN195" s="420"/>
      <c r="AO195" s="420"/>
      <c r="AP195" s="420"/>
      <c r="AQ195" s="420"/>
      <c r="AR195" s="420"/>
      <c r="AS195" s="420"/>
      <c r="AT195" s="420"/>
      <c r="AU195" s="420"/>
      <c r="AV195" s="420"/>
      <c r="AW195" s="420"/>
      <c r="AX195" s="420"/>
      <c r="AY195" s="420"/>
      <c r="AZ195" s="420"/>
      <c r="BA195" s="420"/>
      <c r="BB195" s="420"/>
      <c r="BC195" s="420"/>
      <c r="BD195" s="420"/>
      <c r="BE195" s="420"/>
      <c r="BF195" s="420"/>
      <c r="BG195" s="420"/>
      <c r="BH195" s="420"/>
      <c r="BI195" s="420"/>
      <c r="BJ195" s="420"/>
      <c r="BK195" s="420"/>
      <c r="BL195" s="420"/>
      <c r="BM195" s="420"/>
      <c r="BN195" s="420"/>
      <c r="BO195" s="420"/>
      <c r="BP195" s="420"/>
      <c r="BQ195" s="420"/>
      <c r="BR195" s="420"/>
      <c r="BS195" s="420"/>
      <c r="BT195" s="420"/>
      <c r="BU195" s="420"/>
      <c r="BV195" s="420"/>
      <c r="BW195" s="420"/>
      <c r="BX195" s="420"/>
      <c r="BY195" s="420"/>
      <c r="BZ195" s="420"/>
      <c r="CA195" s="420"/>
      <c r="CB195" s="420"/>
      <c r="CC195" s="420"/>
      <c r="CD195" s="420"/>
      <c r="CE195" s="420"/>
      <c r="CF195" s="420"/>
      <c r="CG195" s="420"/>
      <c r="CH195" s="420"/>
      <c r="CI195" s="420"/>
      <c r="CJ195" s="420"/>
      <c r="CK195" s="420"/>
      <c r="CL195" s="420"/>
      <c r="CM195" s="420"/>
      <c r="CN195" s="420"/>
      <c r="CO195" s="420"/>
      <c r="CP195" s="420"/>
      <c r="CQ195" s="420"/>
      <c r="CR195" s="420"/>
      <c r="CS195" s="420"/>
      <c r="CT195" s="420"/>
      <c r="CU195" s="420"/>
      <c r="CV195" s="420"/>
      <c r="CW195" s="420"/>
      <c r="CX195" s="420"/>
      <c r="CY195" s="420"/>
      <c r="CZ195" s="420"/>
      <c r="DA195" s="420"/>
      <c r="DB195" s="420"/>
      <c r="DC195" s="420"/>
      <c r="DD195" s="420"/>
      <c r="DE195" s="420"/>
      <c r="DF195" s="420"/>
      <c r="DG195" s="420"/>
      <c r="DH195" s="420"/>
      <c r="DI195" s="420"/>
      <c r="DJ195" s="420"/>
      <c r="DK195" s="420"/>
      <c r="DL195" s="420"/>
      <c r="DM195" s="420"/>
      <c r="DN195" s="420"/>
      <c r="DO195" s="420"/>
      <c r="DP195" s="420"/>
      <c r="DQ195" s="420"/>
      <c r="DR195" s="420"/>
      <c r="DS195" s="420"/>
      <c r="DT195" s="420"/>
      <c r="DU195" s="420"/>
      <c r="DV195" s="420"/>
      <c r="DW195" s="420"/>
      <c r="DX195" s="420"/>
      <c r="DY195" s="420"/>
      <c r="DZ195" s="420"/>
      <c r="EA195" s="420"/>
      <c r="EB195" s="420"/>
      <c r="EC195" s="420"/>
      <c r="ED195" s="420"/>
      <c r="EE195" s="420"/>
      <c r="EF195" s="420"/>
      <c r="EG195" s="420"/>
      <c r="EH195" s="420"/>
      <c r="EI195" s="420"/>
      <c r="EJ195" s="420"/>
      <c r="EK195" s="420"/>
      <c r="EL195" s="420"/>
      <c r="EM195" s="420"/>
      <c r="EN195" s="420"/>
      <c r="EO195" s="420"/>
      <c r="EP195" s="420"/>
      <c r="EQ195" s="420"/>
      <c r="ER195" s="420"/>
      <c r="ES195" s="420"/>
      <c r="ET195" s="420"/>
      <c r="EU195" s="420"/>
      <c r="EV195" s="420"/>
      <c r="EW195" s="420"/>
      <c r="EX195" s="420"/>
      <c r="EY195" s="420"/>
      <c r="EZ195" s="420"/>
      <c r="FA195" s="420"/>
      <c r="FB195" s="420"/>
      <c r="FC195" s="420"/>
      <c r="FD195" s="420"/>
      <c r="FE195" s="420"/>
      <c r="FF195" s="420"/>
      <c r="FG195" s="420"/>
      <c r="FH195" s="420"/>
      <c r="FI195" s="420"/>
      <c r="FJ195" s="420"/>
      <c r="FK195" s="420"/>
      <c r="FL195" s="420"/>
      <c r="FM195" s="420"/>
      <c r="FN195" s="420"/>
      <c r="FO195" s="420"/>
      <c r="FP195" s="420"/>
      <c r="FQ195" s="420"/>
      <c r="FR195" s="420"/>
      <c r="FS195" s="420"/>
      <c r="FT195" s="420"/>
      <c r="FU195" s="420"/>
      <c r="FV195" s="420"/>
      <c r="FW195" s="420"/>
      <c r="FX195" s="420"/>
      <c r="FY195" s="420"/>
      <c r="FZ195" s="420"/>
      <c r="GA195" s="420"/>
      <c r="GB195" s="420"/>
      <c r="GC195" s="420"/>
      <c r="GD195" s="420"/>
      <c r="GE195" s="420"/>
      <c r="GF195" s="420"/>
      <c r="GG195" s="420"/>
      <c r="GH195" s="420"/>
      <c r="GI195" s="420"/>
      <c r="GJ195" s="420"/>
      <c r="GK195" s="420"/>
      <c r="GL195" s="420"/>
      <c r="GM195" s="420"/>
      <c r="GN195" s="420"/>
      <c r="GO195" s="420"/>
      <c r="GP195" s="420"/>
      <c r="GQ195" s="420"/>
      <c r="GR195" s="420"/>
      <c r="GS195" s="420"/>
      <c r="GT195" s="420"/>
      <c r="GU195" s="420"/>
      <c r="GV195" s="420"/>
      <c r="GW195" s="420"/>
      <c r="GX195" s="420"/>
      <c r="GY195" s="420"/>
      <c r="GZ195" s="420"/>
      <c r="HA195" s="420"/>
      <c r="HB195" s="420"/>
      <c r="HC195" s="420"/>
      <c r="HD195" s="420"/>
      <c r="HE195" s="420"/>
      <c r="HF195" s="420"/>
      <c r="HG195" s="420"/>
      <c r="HH195" s="420"/>
      <c r="HI195" s="420"/>
      <c r="HJ195" s="420"/>
      <c r="HK195" s="420"/>
      <c r="HL195" s="420"/>
      <c r="HM195" s="420"/>
      <c r="HN195" s="420"/>
      <c r="HO195" s="420"/>
      <c r="HP195" s="420"/>
      <c r="HQ195" s="420"/>
      <c r="HR195" s="420"/>
      <c r="HS195" s="420"/>
      <c r="HT195" s="420"/>
      <c r="HU195" s="420"/>
      <c r="HV195" s="420"/>
      <c r="HW195" s="420"/>
      <c r="HX195" s="420"/>
      <c r="HY195" s="420"/>
      <c r="HZ195" s="420"/>
      <c r="IA195" s="420"/>
      <c r="IB195" s="420"/>
      <c r="IC195" s="420"/>
      <c r="ID195" s="420"/>
      <c r="IE195" s="420"/>
      <c r="IF195" s="420"/>
      <c r="IG195" s="420"/>
      <c r="IH195" s="420"/>
      <c r="II195" s="420"/>
      <c r="IJ195" s="420"/>
      <c r="IK195" s="420"/>
      <c r="IL195" s="420"/>
      <c r="IM195" s="420"/>
      <c r="IN195" s="420"/>
      <c r="IO195" s="420"/>
      <c r="IP195" s="420"/>
      <c r="IQ195" s="420"/>
      <c r="IR195" s="420"/>
      <c r="IS195" s="420"/>
      <c r="IT195" s="420"/>
      <c r="IU195" s="420"/>
      <c r="IV195" s="420"/>
      <c r="IW195" s="420"/>
      <c r="IX195" s="420"/>
      <c r="IY195" s="420"/>
      <c r="IZ195" s="420"/>
      <c r="JA195" s="420"/>
      <c r="JB195" s="420"/>
      <c r="JC195" s="420"/>
      <c r="JD195" s="420"/>
      <c r="JE195" s="420"/>
      <c r="JF195" s="420"/>
      <c r="JG195" s="420"/>
      <c r="JH195" s="420"/>
      <c r="JI195" s="420"/>
      <c r="JJ195" s="420"/>
      <c r="JK195" s="420"/>
      <c r="JL195" s="420"/>
      <c r="JM195" s="420"/>
      <c r="JN195" s="420"/>
      <c r="JO195" s="420"/>
      <c r="JP195" s="420"/>
      <c r="JQ195" s="420"/>
      <c r="JR195" s="420"/>
      <c r="JS195" s="420"/>
      <c r="JT195" s="420"/>
      <c r="JU195" s="420"/>
      <c r="JV195" s="420"/>
      <c r="JW195" s="420"/>
      <c r="JX195" s="420"/>
      <c r="JY195" s="420"/>
      <c r="JZ195" s="420"/>
      <c r="KA195" s="420"/>
    </row>
    <row r="196" spans="1:287" ht="30" customHeight="1">
      <c r="A196" s="6"/>
      <c r="B196" s="6"/>
      <c r="C196" s="6"/>
      <c r="D196" s="6"/>
      <c r="E196" s="6"/>
      <c r="F196" s="6"/>
      <c r="G196" s="6"/>
      <c r="H196" s="6"/>
      <c r="I196" s="6"/>
      <c r="N196" s="6"/>
      <c r="O196" s="6"/>
      <c r="P196" s="420"/>
      <c r="Q196" s="420"/>
      <c r="R196" s="420"/>
      <c r="S196" s="420"/>
      <c r="T196" s="420"/>
      <c r="U196" s="420"/>
      <c r="V196" s="420"/>
      <c r="W196" s="420"/>
      <c r="X196" s="420"/>
      <c r="Y196" s="420"/>
      <c r="Z196" s="420"/>
      <c r="AA196" s="420"/>
      <c r="AB196" s="420"/>
      <c r="AC196" s="420"/>
      <c r="AD196" s="420"/>
      <c r="AE196" s="420"/>
      <c r="AF196" s="420"/>
      <c r="AG196" s="420"/>
      <c r="AH196" s="420"/>
      <c r="AI196" s="420"/>
      <c r="AJ196" s="420"/>
      <c r="AK196" s="420"/>
      <c r="AL196" s="420"/>
      <c r="AM196" s="420"/>
      <c r="AN196" s="420"/>
      <c r="AO196" s="420"/>
      <c r="AP196" s="420"/>
      <c r="AQ196" s="420"/>
      <c r="AR196" s="420"/>
      <c r="AS196" s="420"/>
      <c r="AT196" s="420"/>
      <c r="AU196" s="420"/>
      <c r="AV196" s="420"/>
      <c r="AW196" s="420"/>
      <c r="AX196" s="420"/>
      <c r="AY196" s="420"/>
      <c r="AZ196" s="420"/>
      <c r="BA196" s="420"/>
      <c r="BB196" s="420"/>
      <c r="BC196" s="420"/>
      <c r="BD196" s="420"/>
      <c r="BE196" s="420"/>
      <c r="BF196" s="420"/>
      <c r="BG196" s="420"/>
      <c r="BH196" s="420"/>
      <c r="BI196" s="420"/>
      <c r="BJ196" s="420"/>
      <c r="BK196" s="420"/>
      <c r="BL196" s="420"/>
      <c r="BM196" s="420"/>
      <c r="BN196" s="420"/>
      <c r="BO196" s="420"/>
      <c r="BP196" s="420"/>
      <c r="BQ196" s="420"/>
      <c r="BR196" s="420"/>
      <c r="BS196" s="420"/>
      <c r="BT196" s="420"/>
      <c r="BU196" s="420"/>
      <c r="BV196" s="420"/>
      <c r="BW196" s="420"/>
      <c r="BX196" s="420"/>
      <c r="BY196" s="420"/>
      <c r="BZ196" s="420"/>
      <c r="CA196" s="420"/>
      <c r="CB196" s="420"/>
      <c r="CC196" s="420"/>
      <c r="CD196" s="420"/>
      <c r="CE196" s="420"/>
      <c r="CF196" s="420"/>
      <c r="CG196" s="420"/>
      <c r="CH196" s="420"/>
      <c r="CI196" s="420"/>
      <c r="CJ196" s="420"/>
      <c r="CK196" s="420"/>
      <c r="CL196" s="420"/>
      <c r="CM196" s="420"/>
      <c r="CN196" s="420"/>
      <c r="CO196" s="420"/>
      <c r="CP196" s="420"/>
      <c r="CQ196" s="420"/>
      <c r="CR196" s="420"/>
      <c r="CS196" s="420"/>
      <c r="CT196" s="420"/>
      <c r="CU196" s="420"/>
      <c r="CV196" s="420"/>
      <c r="CW196" s="420"/>
      <c r="CX196" s="420"/>
      <c r="CY196" s="420"/>
      <c r="CZ196" s="420"/>
      <c r="DA196" s="420"/>
      <c r="DB196" s="420"/>
      <c r="DC196" s="420"/>
      <c r="DD196" s="420"/>
      <c r="DE196" s="420"/>
      <c r="DF196" s="420"/>
      <c r="DG196" s="420"/>
      <c r="DH196" s="420"/>
      <c r="DI196" s="420"/>
      <c r="DJ196" s="420"/>
      <c r="DK196" s="420"/>
      <c r="DL196" s="420"/>
      <c r="DM196" s="420"/>
      <c r="DN196" s="420"/>
      <c r="DO196" s="420"/>
      <c r="DP196" s="420"/>
      <c r="DQ196" s="420"/>
      <c r="DR196" s="420"/>
      <c r="DS196" s="420"/>
      <c r="DT196" s="420"/>
      <c r="DU196" s="420"/>
      <c r="DV196" s="420"/>
      <c r="DW196" s="420"/>
      <c r="DX196" s="420"/>
      <c r="DY196" s="420"/>
      <c r="DZ196" s="420"/>
      <c r="EA196" s="420"/>
      <c r="EB196" s="420"/>
      <c r="EC196" s="420"/>
      <c r="ED196" s="420"/>
      <c r="EE196" s="420"/>
      <c r="EF196" s="420"/>
      <c r="EG196" s="420"/>
      <c r="EH196" s="420"/>
      <c r="EI196" s="420"/>
      <c r="EJ196" s="420"/>
      <c r="EK196" s="420"/>
      <c r="EL196" s="420"/>
      <c r="EM196" s="420"/>
      <c r="EN196" s="420"/>
      <c r="EO196" s="420"/>
      <c r="EP196" s="420"/>
      <c r="EQ196" s="420"/>
      <c r="ER196" s="420"/>
      <c r="ES196" s="420"/>
      <c r="ET196" s="420"/>
      <c r="EU196" s="420"/>
      <c r="EV196" s="420"/>
      <c r="EW196" s="420"/>
      <c r="EX196" s="420"/>
      <c r="EY196" s="420"/>
      <c r="EZ196" s="420"/>
      <c r="FA196" s="420"/>
      <c r="FB196" s="420"/>
      <c r="FC196" s="420"/>
      <c r="FD196" s="420"/>
      <c r="FE196" s="420"/>
      <c r="FF196" s="420"/>
      <c r="FG196" s="420"/>
      <c r="FH196" s="420"/>
      <c r="FI196" s="420"/>
      <c r="FJ196" s="420"/>
      <c r="FK196" s="420"/>
      <c r="FL196" s="420"/>
      <c r="FM196" s="420"/>
      <c r="FN196" s="420"/>
      <c r="FO196" s="420"/>
      <c r="FP196" s="420"/>
      <c r="FQ196" s="420"/>
      <c r="FR196" s="420"/>
      <c r="FS196" s="420"/>
      <c r="FT196" s="420"/>
      <c r="FU196" s="420"/>
      <c r="FV196" s="420"/>
      <c r="FW196" s="420"/>
      <c r="FX196" s="420"/>
      <c r="FY196" s="420"/>
      <c r="FZ196" s="420"/>
      <c r="GA196" s="420"/>
      <c r="GB196" s="420"/>
      <c r="GC196" s="420"/>
      <c r="GD196" s="420"/>
      <c r="GE196" s="420"/>
      <c r="GF196" s="420"/>
      <c r="GG196" s="420"/>
      <c r="GH196" s="420"/>
      <c r="GI196" s="420"/>
      <c r="GJ196" s="420"/>
      <c r="GK196" s="420"/>
      <c r="GL196" s="420"/>
      <c r="GM196" s="420"/>
      <c r="GN196" s="420"/>
      <c r="GO196" s="420"/>
      <c r="GP196" s="420"/>
      <c r="GQ196" s="420"/>
      <c r="GR196" s="420"/>
      <c r="GS196" s="420"/>
      <c r="GT196" s="420"/>
      <c r="GU196" s="420"/>
      <c r="GV196" s="420"/>
      <c r="GW196" s="420"/>
      <c r="GX196" s="420"/>
      <c r="GY196" s="420"/>
      <c r="GZ196" s="420"/>
      <c r="HA196" s="420"/>
      <c r="HB196" s="420"/>
      <c r="HC196" s="420"/>
      <c r="HD196" s="420"/>
      <c r="HE196" s="420"/>
      <c r="HF196" s="420"/>
      <c r="HG196" s="420"/>
      <c r="HH196" s="420"/>
      <c r="HI196" s="420"/>
      <c r="HJ196" s="420"/>
      <c r="HK196" s="420"/>
      <c r="HL196" s="420"/>
      <c r="HM196" s="420"/>
      <c r="HN196" s="420"/>
      <c r="HO196" s="420"/>
      <c r="HP196" s="420"/>
      <c r="HQ196" s="420"/>
      <c r="HR196" s="420"/>
      <c r="HS196" s="420"/>
      <c r="HT196" s="420"/>
      <c r="HU196" s="420"/>
      <c r="HV196" s="420"/>
      <c r="HW196" s="420"/>
      <c r="HX196" s="420"/>
      <c r="HY196" s="420"/>
      <c r="HZ196" s="420"/>
      <c r="IA196" s="420"/>
      <c r="IB196" s="420"/>
      <c r="IC196" s="420"/>
      <c r="ID196" s="420"/>
      <c r="IE196" s="420"/>
      <c r="IF196" s="420"/>
      <c r="IG196" s="420"/>
      <c r="IH196" s="420"/>
      <c r="II196" s="420"/>
      <c r="IJ196" s="420"/>
      <c r="IK196" s="420"/>
      <c r="IL196" s="420"/>
      <c r="IM196" s="420"/>
      <c r="IN196" s="420"/>
      <c r="IO196" s="420"/>
      <c r="IP196" s="420"/>
      <c r="IQ196" s="420"/>
      <c r="IR196" s="420"/>
      <c r="IS196" s="420"/>
      <c r="IT196" s="420"/>
      <c r="IU196" s="420"/>
      <c r="IV196" s="420"/>
      <c r="IW196" s="420"/>
      <c r="IX196" s="420"/>
      <c r="IY196" s="420"/>
      <c r="IZ196" s="420"/>
      <c r="JA196" s="420"/>
      <c r="JB196" s="420"/>
      <c r="JC196" s="420"/>
      <c r="JD196" s="420"/>
      <c r="JE196" s="420"/>
      <c r="JF196" s="420"/>
      <c r="JG196" s="420"/>
      <c r="JH196" s="420"/>
      <c r="JI196" s="420"/>
      <c r="JJ196" s="420"/>
      <c r="JK196" s="420"/>
      <c r="JL196" s="420"/>
      <c r="JM196" s="420"/>
      <c r="JN196" s="420"/>
      <c r="JO196" s="420"/>
      <c r="JP196" s="420"/>
      <c r="JQ196" s="420"/>
      <c r="JR196" s="420"/>
      <c r="JS196" s="420"/>
      <c r="JT196" s="420"/>
      <c r="JU196" s="420"/>
      <c r="JV196" s="420"/>
      <c r="JW196" s="420"/>
      <c r="JX196" s="420"/>
      <c r="JY196" s="420"/>
      <c r="JZ196" s="420"/>
      <c r="KA196" s="420"/>
    </row>
    <row r="197" spans="1:287" ht="25" customHeight="1">
      <c r="A197" s="6"/>
      <c r="B197" s="6"/>
      <c r="C197" s="479" t="s">
        <v>931</v>
      </c>
      <c r="D197" s="479"/>
      <c r="E197" s="479"/>
      <c r="F197" s="479"/>
      <c r="G197" s="479"/>
      <c r="H197" s="479"/>
      <c r="I197" s="296"/>
      <c r="N197" s="6"/>
      <c r="O197" s="6"/>
      <c r="P197" s="420"/>
      <c r="Q197" s="420"/>
      <c r="R197" s="420"/>
      <c r="S197" s="420"/>
      <c r="T197" s="420"/>
      <c r="U197" s="420"/>
      <c r="V197" s="420"/>
      <c r="W197" s="420"/>
      <c r="X197" s="420"/>
      <c r="Y197" s="420"/>
      <c r="Z197" s="420"/>
      <c r="AA197" s="420"/>
      <c r="AB197" s="420"/>
      <c r="AC197" s="420"/>
      <c r="AD197" s="420"/>
      <c r="AE197" s="420"/>
      <c r="AF197" s="420"/>
      <c r="AG197" s="420"/>
      <c r="AH197" s="420"/>
      <c r="AI197" s="420"/>
      <c r="AJ197" s="420"/>
      <c r="AK197" s="420"/>
      <c r="AL197" s="420"/>
      <c r="AM197" s="420"/>
      <c r="AN197" s="420"/>
      <c r="AO197" s="420"/>
      <c r="AP197" s="420"/>
      <c r="AQ197" s="420"/>
      <c r="AR197" s="420"/>
      <c r="AS197" s="420"/>
      <c r="AT197" s="420"/>
      <c r="AU197" s="420"/>
      <c r="AV197" s="420"/>
      <c r="AW197" s="420"/>
      <c r="AX197" s="420"/>
      <c r="AY197" s="420"/>
      <c r="AZ197" s="420"/>
      <c r="BA197" s="420"/>
      <c r="BB197" s="420"/>
      <c r="BC197" s="420"/>
      <c r="BD197" s="420"/>
      <c r="BE197" s="420"/>
      <c r="BF197" s="420"/>
      <c r="BG197" s="420"/>
      <c r="BH197" s="420"/>
      <c r="BI197" s="420"/>
      <c r="BJ197" s="420"/>
      <c r="BK197" s="420"/>
      <c r="BL197" s="420"/>
      <c r="BM197" s="420"/>
      <c r="BN197" s="420"/>
      <c r="BO197" s="420"/>
      <c r="BP197" s="420"/>
      <c r="BQ197" s="420"/>
      <c r="BR197" s="420"/>
      <c r="BS197" s="420"/>
      <c r="BT197" s="420"/>
      <c r="BU197" s="420"/>
      <c r="BV197" s="420"/>
      <c r="BW197" s="420"/>
      <c r="BX197" s="420"/>
      <c r="BY197" s="420"/>
      <c r="BZ197" s="420"/>
      <c r="CA197" s="420"/>
      <c r="CB197" s="420"/>
      <c r="CC197" s="420"/>
      <c r="CD197" s="420"/>
      <c r="CE197" s="420"/>
      <c r="CF197" s="420"/>
      <c r="CG197" s="420"/>
      <c r="CH197" s="420"/>
      <c r="CI197" s="420"/>
      <c r="CJ197" s="420"/>
      <c r="CK197" s="420"/>
      <c r="CL197" s="420"/>
      <c r="CM197" s="420"/>
      <c r="CN197" s="420"/>
      <c r="CO197" s="420"/>
      <c r="CP197" s="420"/>
      <c r="CQ197" s="420"/>
      <c r="CR197" s="420"/>
      <c r="CS197" s="420"/>
      <c r="CT197" s="420"/>
      <c r="CU197" s="420"/>
      <c r="CV197" s="420"/>
      <c r="CW197" s="420"/>
      <c r="CX197" s="420"/>
      <c r="CY197" s="420"/>
      <c r="CZ197" s="420"/>
      <c r="DA197" s="420"/>
      <c r="DB197" s="420"/>
      <c r="DC197" s="420"/>
      <c r="DD197" s="420"/>
      <c r="DE197" s="420"/>
      <c r="DF197" s="420"/>
      <c r="DG197" s="420"/>
      <c r="DH197" s="420"/>
      <c r="DI197" s="420"/>
      <c r="DJ197" s="420"/>
      <c r="DK197" s="420"/>
      <c r="DL197" s="420"/>
      <c r="DM197" s="420"/>
      <c r="DN197" s="420"/>
      <c r="DO197" s="420"/>
      <c r="DP197" s="420"/>
      <c r="DQ197" s="420"/>
      <c r="DR197" s="420"/>
      <c r="DS197" s="420"/>
      <c r="DT197" s="420"/>
      <c r="DU197" s="420"/>
      <c r="DV197" s="420"/>
      <c r="DW197" s="420"/>
      <c r="DX197" s="420"/>
      <c r="DY197" s="420"/>
      <c r="DZ197" s="420"/>
      <c r="EA197" s="420"/>
      <c r="EB197" s="420"/>
      <c r="EC197" s="420"/>
      <c r="ED197" s="420"/>
      <c r="EE197" s="420"/>
      <c r="EF197" s="420"/>
      <c r="EG197" s="420"/>
      <c r="EH197" s="420"/>
      <c r="EI197" s="420"/>
      <c r="EJ197" s="420"/>
      <c r="EK197" s="420"/>
      <c r="EL197" s="420"/>
      <c r="EM197" s="420"/>
      <c r="EN197" s="420"/>
      <c r="EO197" s="420"/>
      <c r="EP197" s="420"/>
      <c r="EQ197" s="420"/>
      <c r="ER197" s="420"/>
      <c r="ES197" s="420"/>
      <c r="ET197" s="420"/>
      <c r="EU197" s="420"/>
      <c r="EV197" s="420"/>
      <c r="EW197" s="420"/>
      <c r="EX197" s="420"/>
      <c r="EY197" s="420"/>
      <c r="EZ197" s="420"/>
      <c r="FA197" s="420"/>
      <c r="FB197" s="420"/>
      <c r="FC197" s="420"/>
      <c r="FD197" s="420"/>
      <c r="FE197" s="420"/>
      <c r="FF197" s="420"/>
      <c r="FG197" s="420"/>
      <c r="FH197" s="420"/>
      <c r="FI197" s="420"/>
      <c r="FJ197" s="420"/>
      <c r="FK197" s="420"/>
      <c r="FL197" s="420"/>
      <c r="FM197" s="420"/>
      <c r="FN197" s="420"/>
      <c r="FO197" s="420"/>
      <c r="FP197" s="420"/>
      <c r="FQ197" s="420"/>
      <c r="FR197" s="420"/>
      <c r="FS197" s="420"/>
      <c r="FT197" s="420"/>
      <c r="FU197" s="420"/>
      <c r="FV197" s="420"/>
      <c r="FW197" s="420"/>
      <c r="FX197" s="420"/>
      <c r="FY197" s="420"/>
      <c r="FZ197" s="420"/>
      <c r="GA197" s="420"/>
      <c r="GB197" s="420"/>
      <c r="GC197" s="420"/>
      <c r="GD197" s="420"/>
      <c r="GE197" s="420"/>
      <c r="GF197" s="420"/>
      <c r="GG197" s="420"/>
      <c r="GH197" s="420"/>
      <c r="GI197" s="420"/>
      <c r="GJ197" s="420"/>
      <c r="GK197" s="420"/>
      <c r="GL197" s="420"/>
      <c r="GM197" s="420"/>
      <c r="GN197" s="420"/>
      <c r="GO197" s="420"/>
      <c r="GP197" s="420"/>
      <c r="GQ197" s="420"/>
      <c r="GR197" s="420"/>
      <c r="GS197" s="420"/>
      <c r="GT197" s="420"/>
      <c r="GU197" s="420"/>
      <c r="GV197" s="420"/>
      <c r="GW197" s="420"/>
      <c r="GX197" s="420"/>
      <c r="GY197" s="420"/>
      <c r="GZ197" s="420"/>
      <c r="HA197" s="420"/>
      <c r="HB197" s="420"/>
      <c r="HC197" s="420"/>
      <c r="HD197" s="420"/>
      <c r="HE197" s="420"/>
      <c r="HF197" s="420"/>
      <c r="HG197" s="420"/>
      <c r="HH197" s="420"/>
      <c r="HI197" s="420"/>
      <c r="HJ197" s="420"/>
      <c r="HK197" s="420"/>
      <c r="HL197" s="420"/>
      <c r="HM197" s="420"/>
      <c r="HN197" s="420"/>
      <c r="HO197" s="420"/>
      <c r="HP197" s="420"/>
      <c r="HQ197" s="420"/>
      <c r="HR197" s="420"/>
      <c r="HS197" s="420"/>
      <c r="HT197" s="420"/>
      <c r="HU197" s="420"/>
      <c r="HV197" s="420"/>
      <c r="HW197" s="420"/>
      <c r="HX197" s="420"/>
      <c r="HY197" s="420"/>
      <c r="HZ197" s="420"/>
      <c r="IA197" s="420"/>
      <c r="IB197" s="420"/>
      <c r="IC197" s="420"/>
      <c r="ID197" s="420"/>
      <c r="IE197" s="420"/>
      <c r="IF197" s="420"/>
      <c r="IG197" s="420"/>
      <c r="IH197" s="420"/>
      <c r="II197" s="420"/>
      <c r="IJ197" s="420"/>
      <c r="IK197" s="420"/>
      <c r="IL197" s="420"/>
      <c r="IM197" s="420"/>
      <c r="IN197" s="420"/>
      <c r="IO197" s="420"/>
      <c r="IP197" s="420"/>
      <c r="IQ197" s="420"/>
      <c r="IR197" s="420"/>
      <c r="IS197" s="420"/>
      <c r="IT197" s="420"/>
      <c r="IU197" s="420"/>
      <c r="IV197" s="420"/>
      <c r="IW197" s="420"/>
      <c r="IX197" s="420"/>
      <c r="IY197" s="420"/>
      <c r="IZ197" s="420"/>
      <c r="JA197" s="420"/>
      <c r="JB197" s="420"/>
      <c r="JC197" s="420"/>
      <c r="JD197" s="420"/>
      <c r="JE197" s="420"/>
      <c r="JF197" s="420"/>
      <c r="JG197" s="420"/>
      <c r="JH197" s="420"/>
      <c r="JI197" s="420"/>
      <c r="JJ197" s="420"/>
      <c r="JK197" s="420"/>
      <c r="JL197" s="420"/>
      <c r="JM197" s="420"/>
      <c r="JN197" s="420"/>
      <c r="JO197" s="420"/>
      <c r="JP197" s="420"/>
      <c r="JQ197" s="420"/>
      <c r="JR197" s="420"/>
      <c r="JS197" s="420"/>
      <c r="JT197" s="420"/>
      <c r="JU197" s="420"/>
      <c r="JV197" s="420"/>
      <c r="JW197" s="420"/>
      <c r="JX197" s="420"/>
      <c r="JY197" s="420"/>
      <c r="JZ197" s="420"/>
      <c r="KA197" s="420"/>
    </row>
    <row r="198" spans="1:287" ht="25" customHeight="1">
      <c r="A198" s="6"/>
      <c r="B198" s="6"/>
      <c r="C198" s="465" t="s">
        <v>30</v>
      </c>
      <c r="D198" s="465"/>
      <c r="E198" s="465"/>
      <c r="F198" s="465"/>
      <c r="G198" s="465"/>
      <c r="H198" s="465"/>
      <c r="I198" s="296"/>
      <c r="N198" s="6"/>
      <c r="O198" s="6"/>
      <c r="P198" s="420"/>
      <c r="Q198" s="420"/>
      <c r="R198" s="420"/>
      <c r="S198" s="420"/>
      <c r="T198" s="420"/>
      <c r="U198" s="420"/>
      <c r="V198" s="420"/>
      <c r="W198" s="420"/>
      <c r="X198" s="420"/>
      <c r="Y198" s="420"/>
      <c r="Z198" s="420"/>
      <c r="AA198" s="420"/>
      <c r="AB198" s="420"/>
      <c r="AC198" s="420"/>
      <c r="AD198" s="420"/>
      <c r="AE198" s="420"/>
      <c r="AF198" s="420"/>
      <c r="AG198" s="420"/>
      <c r="AH198" s="420"/>
      <c r="AI198" s="420"/>
      <c r="AJ198" s="420"/>
      <c r="AK198" s="420"/>
      <c r="AL198" s="420"/>
      <c r="AM198" s="420"/>
      <c r="AN198" s="420"/>
      <c r="AO198" s="420"/>
      <c r="AP198" s="420"/>
      <c r="AQ198" s="420"/>
      <c r="AR198" s="420"/>
      <c r="AS198" s="420"/>
      <c r="AT198" s="420"/>
      <c r="AU198" s="420"/>
      <c r="AV198" s="420"/>
      <c r="AW198" s="420"/>
      <c r="AX198" s="420"/>
      <c r="AY198" s="420"/>
      <c r="AZ198" s="420"/>
      <c r="BA198" s="420"/>
      <c r="BB198" s="420"/>
      <c r="BC198" s="420"/>
      <c r="BD198" s="420"/>
      <c r="BE198" s="420"/>
      <c r="BF198" s="420"/>
      <c r="BG198" s="420"/>
      <c r="BH198" s="420"/>
      <c r="BI198" s="420"/>
      <c r="BJ198" s="420"/>
      <c r="BK198" s="420"/>
      <c r="BL198" s="420"/>
      <c r="BM198" s="420"/>
      <c r="BN198" s="420"/>
      <c r="BO198" s="420"/>
      <c r="BP198" s="420"/>
      <c r="BQ198" s="420"/>
      <c r="BR198" s="420"/>
      <c r="BS198" s="420"/>
      <c r="BT198" s="420"/>
      <c r="BU198" s="420"/>
      <c r="BV198" s="420"/>
      <c r="BW198" s="420"/>
      <c r="BX198" s="420"/>
      <c r="BY198" s="420"/>
      <c r="BZ198" s="420"/>
      <c r="CA198" s="420"/>
      <c r="CB198" s="420"/>
      <c r="CC198" s="420"/>
      <c r="CD198" s="420"/>
      <c r="CE198" s="420"/>
      <c r="CF198" s="420"/>
      <c r="CG198" s="420"/>
      <c r="CH198" s="420"/>
      <c r="CI198" s="420"/>
      <c r="CJ198" s="420"/>
      <c r="CK198" s="420"/>
      <c r="CL198" s="420"/>
      <c r="CM198" s="420"/>
      <c r="CN198" s="420"/>
      <c r="CO198" s="420"/>
      <c r="CP198" s="420"/>
      <c r="CQ198" s="420"/>
      <c r="CR198" s="420"/>
      <c r="CS198" s="420"/>
      <c r="CT198" s="420"/>
      <c r="CU198" s="420"/>
      <c r="CV198" s="420"/>
      <c r="CW198" s="420"/>
      <c r="CX198" s="420"/>
      <c r="CY198" s="420"/>
      <c r="CZ198" s="420"/>
      <c r="DA198" s="420"/>
      <c r="DB198" s="420"/>
      <c r="DC198" s="420"/>
      <c r="DD198" s="420"/>
      <c r="DE198" s="420"/>
      <c r="DF198" s="420"/>
      <c r="DG198" s="420"/>
      <c r="DH198" s="420"/>
      <c r="DI198" s="420"/>
      <c r="DJ198" s="420"/>
      <c r="DK198" s="420"/>
      <c r="DL198" s="420"/>
      <c r="DM198" s="420"/>
      <c r="DN198" s="420"/>
      <c r="DO198" s="420"/>
      <c r="DP198" s="420"/>
      <c r="DQ198" s="420"/>
      <c r="DR198" s="420"/>
      <c r="DS198" s="420"/>
      <c r="DT198" s="420"/>
      <c r="DU198" s="420"/>
      <c r="DV198" s="420"/>
      <c r="DW198" s="420"/>
      <c r="DX198" s="420"/>
      <c r="DY198" s="420"/>
      <c r="DZ198" s="420"/>
      <c r="EA198" s="420"/>
      <c r="EB198" s="420"/>
      <c r="EC198" s="420"/>
      <c r="ED198" s="420"/>
      <c r="EE198" s="420"/>
      <c r="EF198" s="420"/>
      <c r="EG198" s="420"/>
      <c r="EH198" s="420"/>
      <c r="EI198" s="420"/>
      <c r="EJ198" s="420"/>
      <c r="EK198" s="420"/>
      <c r="EL198" s="420"/>
      <c r="EM198" s="420"/>
      <c r="EN198" s="420"/>
      <c r="EO198" s="420"/>
      <c r="EP198" s="420"/>
      <c r="EQ198" s="420"/>
      <c r="ER198" s="420"/>
      <c r="ES198" s="420"/>
      <c r="ET198" s="420"/>
      <c r="EU198" s="420"/>
      <c r="EV198" s="420"/>
      <c r="EW198" s="420"/>
      <c r="EX198" s="420"/>
      <c r="EY198" s="420"/>
      <c r="EZ198" s="420"/>
      <c r="FA198" s="420"/>
      <c r="FB198" s="420"/>
      <c r="FC198" s="420"/>
      <c r="FD198" s="420"/>
      <c r="FE198" s="420"/>
      <c r="FF198" s="420"/>
      <c r="FG198" s="420"/>
      <c r="FH198" s="420"/>
      <c r="FI198" s="420"/>
      <c r="FJ198" s="420"/>
      <c r="FK198" s="420"/>
      <c r="FL198" s="420"/>
      <c r="FM198" s="420"/>
      <c r="FN198" s="420"/>
      <c r="FO198" s="420"/>
      <c r="FP198" s="420"/>
      <c r="FQ198" s="420"/>
      <c r="FR198" s="420"/>
      <c r="FS198" s="420"/>
      <c r="FT198" s="420"/>
      <c r="FU198" s="420"/>
      <c r="FV198" s="420"/>
      <c r="FW198" s="420"/>
      <c r="FX198" s="420"/>
      <c r="FY198" s="420"/>
      <c r="FZ198" s="420"/>
      <c r="GA198" s="420"/>
      <c r="GB198" s="420"/>
      <c r="GC198" s="420"/>
      <c r="GD198" s="420"/>
      <c r="GE198" s="420"/>
      <c r="GF198" s="420"/>
      <c r="GG198" s="420"/>
      <c r="GH198" s="420"/>
      <c r="GI198" s="420"/>
      <c r="GJ198" s="420"/>
      <c r="GK198" s="420"/>
      <c r="GL198" s="420"/>
      <c r="GM198" s="420"/>
      <c r="GN198" s="420"/>
      <c r="GO198" s="420"/>
      <c r="GP198" s="420"/>
      <c r="GQ198" s="420"/>
      <c r="GR198" s="420"/>
      <c r="GS198" s="420"/>
      <c r="GT198" s="420"/>
      <c r="GU198" s="420"/>
      <c r="GV198" s="420"/>
      <c r="GW198" s="420"/>
      <c r="GX198" s="420"/>
      <c r="GY198" s="420"/>
      <c r="GZ198" s="420"/>
      <c r="HA198" s="420"/>
      <c r="HB198" s="420"/>
      <c r="HC198" s="420"/>
      <c r="HD198" s="420"/>
      <c r="HE198" s="420"/>
      <c r="HF198" s="420"/>
      <c r="HG198" s="420"/>
      <c r="HH198" s="420"/>
      <c r="HI198" s="420"/>
      <c r="HJ198" s="420"/>
      <c r="HK198" s="420"/>
      <c r="HL198" s="420"/>
      <c r="HM198" s="420"/>
      <c r="HN198" s="420"/>
      <c r="HO198" s="420"/>
      <c r="HP198" s="420"/>
      <c r="HQ198" s="420"/>
      <c r="HR198" s="420"/>
      <c r="HS198" s="420"/>
      <c r="HT198" s="420"/>
      <c r="HU198" s="420"/>
      <c r="HV198" s="420"/>
      <c r="HW198" s="420"/>
      <c r="HX198" s="420"/>
      <c r="HY198" s="420"/>
      <c r="HZ198" s="420"/>
      <c r="IA198" s="420"/>
      <c r="IB198" s="420"/>
      <c r="IC198" s="420"/>
      <c r="ID198" s="420"/>
      <c r="IE198" s="420"/>
      <c r="IF198" s="420"/>
      <c r="IG198" s="420"/>
      <c r="IH198" s="420"/>
      <c r="II198" s="420"/>
      <c r="IJ198" s="420"/>
      <c r="IK198" s="420"/>
      <c r="IL198" s="420"/>
      <c r="IM198" s="420"/>
      <c r="IN198" s="420"/>
      <c r="IO198" s="420"/>
      <c r="IP198" s="420"/>
      <c r="IQ198" s="420"/>
      <c r="IR198" s="420"/>
      <c r="IS198" s="420"/>
      <c r="IT198" s="420"/>
      <c r="IU198" s="420"/>
      <c r="IV198" s="420"/>
      <c r="IW198" s="420"/>
      <c r="IX198" s="420"/>
      <c r="IY198" s="420"/>
      <c r="IZ198" s="420"/>
      <c r="JA198" s="420"/>
      <c r="JB198" s="420"/>
      <c r="JC198" s="420"/>
      <c r="JD198" s="420"/>
      <c r="JE198" s="420"/>
      <c r="JF198" s="420"/>
      <c r="JG198" s="420"/>
      <c r="JH198" s="420"/>
      <c r="JI198" s="420"/>
      <c r="JJ198" s="420"/>
      <c r="JK198" s="420"/>
      <c r="JL198" s="420"/>
      <c r="JM198" s="420"/>
      <c r="JN198" s="420"/>
      <c r="JO198" s="420"/>
      <c r="JP198" s="420"/>
      <c r="JQ198" s="420"/>
      <c r="JR198" s="420"/>
      <c r="JS198" s="420"/>
      <c r="JT198" s="420"/>
      <c r="JU198" s="420"/>
      <c r="JV198" s="420"/>
      <c r="JW198" s="420"/>
      <c r="JX198" s="420"/>
      <c r="JY198" s="420"/>
      <c r="JZ198" s="420"/>
      <c r="KA198" s="420"/>
    </row>
    <row r="199" spans="1:287" ht="30.75" customHeight="1">
      <c r="A199" s="6"/>
      <c r="B199" s="6"/>
      <c r="C199" s="309"/>
      <c r="D199" s="309"/>
      <c r="E199" s="309"/>
      <c r="F199" s="309"/>
      <c r="G199" s="309"/>
      <c r="H199" s="309"/>
      <c r="I199" s="309"/>
      <c r="N199" s="6"/>
      <c r="O199" s="6"/>
      <c r="P199" s="420"/>
      <c r="Q199" s="420"/>
      <c r="R199" s="420"/>
      <c r="S199" s="420"/>
      <c r="T199" s="420"/>
      <c r="U199" s="420"/>
      <c r="V199" s="420"/>
      <c r="W199" s="420"/>
      <c r="X199" s="420"/>
      <c r="Y199" s="420"/>
      <c r="Z199" s="420"/>
      <c r="AA199" s="420"/>
      <c r="AB199" s="420"/>
      <c r="AC199" s="420"/>
      <c r="AD199" s="420"/>
      <c r="AE199" s="420"/>
      <c r="AF199" s="420"/>
      <c r="AG199" s="420"/>
      <c r="AH199" s="420"/>
      <c r="AI199" s="420"/>
      <c r="AJ199" s="420"/>
      <c r="AK199" s="420"/>
      <c r="AL199" s="420"/>
      <c r="AM199" s="420"/>
      <c r="AN199" s="420"/>
      <c r="AO199" s="420"/>
      <c r="AP199" s="420"/>
      <c r="AQ199" s="420"/>
      <c r="AR199" s="420"/>
      <c r="AS199" s="420"/>
      <c r="AT199" s="420"/>
      <c r="AU199" s="420"/>
      <c r="AV199" s="420"/>
      <c r="AW199" s="420"/>
      <c r="AX199" s="420"/>
      <c r="AY199" s="420"/>
      <c r="AZ199" s="420"/>
      <c r="BA199" s="420"/>
      <c r="BB199" s="420"/>
      <c r="BC199" s="420"/>
      <c r="BD199" s="420"/>
      <c r="BE199" s="420"/>
      <c r="BF199" s="420"/>
      <c r="BG199" s="420"/>
      <c r="BH199" s="420"/>
      <c r="BI199" s="420"/>
      <c r="BJ199" s="420"/>
      <c r="BK199" s="420"/>
      <c r="BL199" s="420"/>
      <c r="BM199" s="420"/>
      <c r="BN199" s="420"/>
      <c r="BO199" s="420"/>
      <c r="BP199" s="420"/>
      <c r="BQ199" s="420"/>
      <c r="BR199" s="420"/>
      <c r="BS199" s="420"/>
      <c r="BT199" s="420"/>
      <c r="BU199" s="420"/>
      <c r="BV199" s="420"/>
      <c r="BW199" s="420"/>
      <c r="BX199" s="420"/>
      <c r="BY199" s="420"/>
      <c r="BZ199" s="420"/>
      <c r="CA199" s="420"/>
      <c r="CB199" s="420"/>
      <c r="CC199" s="420"/>
      <c r="CD199" s="420"/>
      <c r="CE199" s="420"/>
      <c r="CF199" s="420"/>
      <c r="CG199" s="420"/>
      <c r="CH199" s="420"/>
      <c r="CI199" s="420"/>
      <c r="CJ199" s="420"/>
      <c r="CK199" s="420"/>
      <c r="CL199" s="420"/>
      <c r="CM199" s="420"/>
      <c r="CN199" s="420"/>
      <c r="CO199" s="420"/>
      <c r="CP199" s="420"/>
      <c r="CQ199" s="420"/>
      <c r="CR199" s="420"/>
      <c r="CS199" s="420"/>
      <c r="CT199" s="420"/>
      <c r="CU199" s="420"/>
      <c r="CV199" s="420"/>
      <c r="CW199" s="420"/>
      <c r="CX199" s="420"/>
      <c r="CY199" s="420"/>
      <c r="CZ199" s="420"/>
      <c r="DA199" s="420"/>
      <c r="DB199" s="420"/>
      <c r="DC199" s="420"/>
      <c r="DD199" s="420"/>
      <c r="DE199" s="420"/>
      <c r="DF199" s="420"/>
      <c r="DG199" s="420"/>
      <c r="DH199" s="420"/>
      <c r="DI199" s="420"/>
      <c r="DJ199" s="420"/>
      <c r="DK199" s="420"/>
      <c r="DL199" s="420"/>
      <c r="DM199" s="420"/>
      <c r="DN199" s="420"/>
      <c r="DO199" s="420"/>
      <c r="DP199" s="420"/>
      <c r="DQ199" s="420"/>
      <c r="DR199" s="420"/>
      <c r="DS199" s="420"/>
      <c r="DT199" s="420"/>
      <c r="DU199" s="420"/>
      <c r="DV199" s="420"/>
      <c r="DW199" s="420"/>
      <c r="DX199" s="420"/>
      <c r="DY199" s="420"/>
      <c r="DZ199" s="420"/>
      <c r="EA199" s="420"/>
      <c r="EB199" s="420"/>
      <c r="EC199" s="420"/>
      <c r="ED199" s="420"/>
      <c r="EE199" s="420"/>
      <c r="EF199" s="420"/>
      <c r="EG199" s="420"/>
      <c r="EH199" s="420"/>
      <c r="EI199" s="420"/>
      <c r="EJ199" s="420"/>
      <c r="EK199" s="420"/>
      <c r="EL199" s="420"/>
      <c r="EM199" s="420"/>
      <c r="EN199" s="420"/>
      <c r="EO199" s="420"/>
      <c r="EP199" s="420"/>
      <c r="EQ199" s="420"/>
      <c r="ER199" s="420"/>
      <c r="ES199" s="420"/>
      <c r="ET199" s="420"/>
      <c r="EU199" s="420"/>
      <c r="EV199" s="420"/>
      <c r="EW199" s="420"/>
      <c r="EX199" s="420"/>
      <c r="EY199" s="420"/>
      <c r="EZ199" s="420"/>
      <c r="FA199" s="420"/>
      <c r="FB199" s="420"/>
      <c r="FC199" s="420"/>
      <c r="FD199" s="420"/>
      <c r="FE199" s="420"/>
      <c r="FF199" s="420"/>
      <c r="FG199" s="420"/>
      <c r="FH199" s="420"/>
      <c r="FI199" s="420"/>
      <c r="FJ199" s="420"/>
      <c r="FK199" s="420"/>
      <c r="FL199" s="420"/>
      <c r="FM199" s="420"/>
      <c r="FN199" s="420"/>
      <c r="FO199" s="420"/>
      <c r="FP199" s="420"/>
      <c r="FQ199" s="420"/>
      <c r="FR199" s="420"/>
      <c r="FS199" s="420"/>
      <c r="FT199" s="420"/>
      <c r="FU199" s="420"/>
      <c r="FV199" s="420"/>
      <c r="FW199" s="420"/>
      <c r="FX199" s="420"/>
      <c r="FY199" s="420"/>
      <c r="FZ199" s="420"/>
      <c r="GA199" s="420"/>
      <c r="GB199" s="420"/>
      <c r="GC199" s="420"/>
      <c r="GD199" s="420"/>
      <c r="GE199" s="420"/>
      <c r="GF199" s="420"/>
      <c r="GG199" s="420"/>
      <c r="GH199" s="420"/>
      <c r="GI199" s="420"/>
      <c r="GJ199" s="420"/>
      <c r="GK199" s="420"/>
      <c r="GL199" s="420"/>
      <c r="GM199" s="420"/>
      <c r="GN199" s="420"/>
      <c r="GO199" s="420"/>
      <c r="GP199" s="420"/>
      <c r="GQ199" s="420"/>
      <c r="GR199" s="420"/>
      <c r="GS199" s="420"/>
      <c r="GT199" s="420"/>
      <c r="GU199" s="420"/>
      <c r="GV199" s="420"/>
      <c r="GW199" s="420"/>
      <c r="GX199" s="420"/>
      <c r="GY199" s="420"/>
      <c r="GZ199" s="420"/>
      <c r="HA199" s="420"/>
      <c r="HB199" s="420"/>
      <c r="HC199" s="420"/>
      <c r="HD199" s="420"/>
      <c r="HE199" s="420"/>
      <c r="HF199" s="420"/>
      <c r="HG199" s="420"/>
      <c r="HH199" s="420"/>
      <c r="HI199" s="420"/>
      <c r="HJ199" s="420"/>
      <c r="HK199" s="420"/>
      <c r="HL199" s="420"/>
      <c r="HM199" s="420"/>
      <c r="HN199" s="420"/>
      <c r="HO199" s="420"/>
      <c r="HP199" s="420"/>
      <c r="HQ199" s="420"/>
      <c r="HR199" s="420"/>
      <c r="HS199" s="420"/>
      <c r="HT199" s="420"/>
      <c r="HU199" s="420"/>
      <c r="HV199" s="420"/>
      <c r="HW199" s="420"/>
      <c r="HX199" s="420"/>
      <c r="HY199" s="420"/>
      <c r="HZ199" s="420"/>
      <c r="IA199" s="420"/>
      <c r="IB199" s="420"/>
      <c r="IC199" s="420"/>
      <c r="ID199" s="420"/>
      <c r="IE199" s="420"/>
      <c r="IF199" s="420"/>
      <c r="IG199" s="420"/>
      <c r="IH199" s="420"/>
      <c r="II199" s="420"/>
      <c r="IJ199" s="420"/>
      <c r="IK199" s="420"/>
      <c r="IL199" s="420"/>
      <c r="IM199" s="420"/>
      <c r="IN199" s="420"/>
      <c r="IO199" s="420"/>
      <c r="IP199" s="420"/>
      <c r="IQ199" s="420"/>
      <c r="IR199" s="420"/>
      <c r="IS199" s="420"/>
      <c r="IT199" s="420"/>
      <c r="IU199" s="420"/>
      <c r="IV199" s="420"/>
      <c r="IW199" s="420"/>
      <c r="IX199" s="420"/>
      <c r="IY199" s="420"/>
      <c r="IZ199" s="420"/>
      <c r="JA199" s="420"/>
      <c r="JB199" s="420"/>
      <c r="JC199" s="420"/>
      <c r="JD199" s="420"/>
      <c r="JE199" s="420"/>
      <c r="JF199" s="420"/>
      <c r="JG199" s="420"/>
      <c r="JH199" s="420"/>
      <c r="JI199" s="420"/>
      <c r="JJ199" s="420"/>
      <c r="JK199" s="420"/>
      <c r="JL199" s="420"/>
      <c r="JM199" s="420"/>
      <c r="JN199" s="420"/>
      <c r="JO199" s="420"/>
      <c r="JP199" s="420"/>
      <c r="JQ199" s="420"/>
      <c r="JR199" s="420"/>
      <c r="JS199" s="420"/>
      <c r="JT199" s="420"/>
      <c r="JU199" s="420"/>
      <c r="JV199" s="420"/>
      <c r="JW199" s="420"/>
      <c r="JX199" s="420"/>
      <c r="JY199" s="420"/>
      <c r="JZ199" s="420"/>
      <c r="KA199" s="420"/>
    </row>
    <row r="200" spans="1:287" ht="50" customHeight="1">
      <c r="A200" s="6"/>
      <c r="B200" s="6"/>
      <c r="C200" s="321" t="s">
        <v>17</v>
      </c>
      <c r="D200" s="321"/>
      <c r="E200" s="6"/>
      <c r="F200" s="6"/>
      <c r="G200" s="6"/>
      <c r="H200" s="6"/>
      <c r="I200" s="6"/>
      <c r="N200" s="6"/>
      <c r="O200" s="6"/>
      <c r="P200" s="420"/>
      <c r="Q200" s="420"/>
      <c r="R200" s="420"/>
      <c r="S200" s="420"/>
      <c r="T200" s="420"/>
      <c r="U200" s="420"/>
      <c r="V200" s="420"/>
      <c r="W200" s="420"/>
      <c r="X200" s="420"/>
      <c r="Y200" s="420"/>
      <c r="Z200" s="420"/>
      <c r="AA200" s="420"/>
      <c r="AB200" s="420"/>
      <c r="AC200" s="420"/>
      <c r="AD200" s="420"/>
      <c r="AE200" s="420"/>
      <c r="AF200" s="420"/>
      <c r="AG200" s="420"/>
      <c r="AH200" s="420"/>
      <c r="AI200" s="420"/>
      <c r="AJ200" s="420"/>
      <c r="AK200" s="420"/>
      <c r="AL200" s="420"/>
      <c r="AM200" s="420"/>
      <c r="AN200" s="420"/>
      <c r="AO200" s="420"/>
      <c r="AP200" s="420"/>
      <c r="AQ200" s="420"/>
      <c r="AR200" s="420"/>
      <c r="AS200" s="420"/>
      <c r="AT200" s="420"/>
      <c r="AU200" s="420"/>
      <c r="AV200" s="420"/>
      <c r="AW200" s="420"/>
      <c r="AX200" s="420"/>
      <c r="AY200" s="420"/>
      <c r="AZ200" s="420"/>
      <c r="BA200" s="420"/>
      <c r="BB200" s="420"/>
      <c r="BC200" s="420"/>
      <c r="BD200" s="420"/>
      <c r="BE200" s="420"/>
      <c r="BF200" s="420"/>
      <c r="BG200" s="420"/>
      <c r="BH200" s="420"/>
      <c r="BI200" s="420"/>
      <c r="BJ200" s="420"/>
      <c r="BK200" s="420"/>
      <c r="BL200" s="420"/>
      <c r="BM200" s="420"/>
      <c r="BN200" s="420"/>
      <c r="BO200" s="420"/>
      <c r="BP200" s="420"/>
      <c r="BQ200" s="420"/>
      <c r="BR200" s="420"/>
      <c r="BS200" s="420"/>
      <c r="BT200" s="420"/>
      <c r="BU200" s="420"/>
      <c r="BV200" s="420"/>
      <c r="BW200" s="420"/>
      <c r="BX200" s="420"/>
      <c r="BY200" s="420"/>
      <c r="BZ200" s="420"/>
      <c r="CA200" s="420"/>
      <c r="CB200" s="420"/>
      <c r="CC200" s="420"/>
      <c r="CD200" s="420"/>
      <c r="CE200" s="420"/>
      <c r="CF200" s="420"/>
      <c r="CG200" s="420"/>
      <c r="CH200" s="420"/>
      <c r="CI200" s="420"/>
      <c r="CJ200" s="420"/>
      <c r="CK200" s="420"/>
      <c r="CL200" s="420"/>
      <c r="CM200" s="420"/>
      <c r="CN200" s="420"/>
      <c r="CO200" s="420"/>
      <c r="CP200" s="420"/>
      <c r="CQ200" s="420"/>
      <c r="CR200" s="420"/>
      <c r="CS200" s="420"/>
      <c r="CT200" s="420"/>
      <c r="CU200" s="420"/>
      <c r="CV200" s="420"/>
      <c r="CW200" s="420"/>
      <c r="CX200" s="420"/>
      <c r="CY200" s="420"/>
      <c r="CZ200" s="420"/>
      <c r="DA200" s="420"/>
      <c r="DB200" s="420"/>
      <c r="DC200" s="420"/>
      <c r="DD200" s="420"/>
      <c r="DE200" s="420"/>
      <c r="DF200" s="420"/>
      <c r="DG200" s="420"/>
      <c r="DH200" s="420"/>
      <c r="DI200" s="420"/>
      <c r="DJ200" s="420"/>
      <c r="DK200" s="420"/>
      <c r="DL200" s="420"/>
      <c r="DM200" s="420"/>
      <c r="DN200" s="420"/>
      <c r="DO200" s="420"/>
      <c r="DP200" s="420"/>
      <c r="DQ200" s="420"/>
      <c r="DR200" s="420"/>
      <c r="DS200" s="420"/>
      <c r="DT200" s="420"/>
      <c r="DU200" s="420"/>
      <c r="DV200" s="420"/>
      <c r="DW200" s="420"/>
      <c r="DX200" s="420"/>
      <c r="DY200" s="420"/>
      <c r="DZ200" s="420"/>
      <c r="EA200" s="420"/>
      <c r="EB200" s="420"/>
      <c r="EC200" s="420"/>
      <c r="ED200" s="420"/>
      <c r="EE200" s="420"/>
      <c r="EF200" s="420"/>
      <c r="EG200" s="420"/>
      <c r="EH200" s="420"/>
      <c r="EI200" s="420"/>
      <c r="EJ200" s="420"/>
      <c r="EK200" s="420"/>
      <c r="EL200" s="420"/>
      <c r="EM200" s="420"/>
      <c r="EN200" s="420"/>
      <c r="EO200" s="420"/>
      <c r="EP200" s="420"/>
      <c r="EQ200" s="420"/>
      <c r="ER200" s="420"/>
      <c r="ES200" s="420"/>
      <c r="ET200" s="420"/>
      <c r="EU200" s="420"/>
      <c r="EV200" s="420"/>
      <c r="EW200" s="420"/>
      <c r="EX200" s="420"/>
      <c r="EY200" s="420"/>
      <c r="EZ200" s="420"/>
      <c r="FA200" s="420"/>
      <c r="FB200" s="420"/>
      <c r="FC200" s="420"/>
      <c r="FD200" s="420"/>
      <c r="FE200" s="420"/>
      <c r="FF200" s="420"/>
      <c r="FG200" s="420"/>
      <c r="FH200" s="420"/>
      <c r="FI200" s="420"/>
      <c r="FJ200" s="420"/>
      <c r="FK200" s="420"/>
      <c r="FL200" s="420"/>
      <c r="FM200" s="420"/>
      <c r="FN200" s="420"/>
      <c r="FO200" s="420"/>
      <c r="FP200" s="420"/>
      <c r="FQ200" s="420"/>
      <c r="FR200" s="420"/>
      <c r="FS200" s="420"/>
      <c r="FT200" s="420"/>
      <c r="FU200" s="420"/>
      <c r="FV200" s="420"/>
      <c r="FW200" s="420"/>
      <c r="FX200" s="420"/>
      <c r="FY200" s="420"/>
      <c r="FZ200" s="420"/>
      <c r="GA200" s="420"/>
      <c r="GB200" s="420"/>
      <c r="GC200" s="420"/>
      <c r="GD200" s="420"/>
      <c r="GE200" s="420"/>
      <c r="GF200" s="420"/>
      <c r="GG200" s="420"/>
      <c r="GH200" s="420"/>
      <c r="GI200" s="420"/>
      <c r="GJ200" s="420"/>
      <c r="GK200" s="420"/>
      <c r="GL200" s="420"/>
      <c r="GM200" s="420"/>
      <c r="GN200" s="420"/>
      <c r="GO200" s="420"/>
      <c r="GP200" s="420"/>
      <c r="GQ200" s="420"/>
      <c r="GR200" s="420"/>
      <c r="GS200" s="420"/>
      <c r="GT200" s="420"/>
      <c r="GU200" s="420"/>
      <c r="GV200" s="420"/>
      <c r="GW200" s="420"/>
      <c r="GX200" s="420"/>
      <c r="GY200" s="420"/>
      <c r="GZ200" s="420"/>
      <c r="HA200" s="420"/>
      <c r="HB200" s="420"/>
      <c r="HC200" s="420"/>
      <c r="HD200" s="420"/>
      <c r="HE200" s="420"/>
      <c r="HF200" s="420"/>
      <c r="HG200" s="420"/>
      <c r="HH200" s="420"/>
      <c r="HI200" s="420"/>
      <c r="HJ200" s="420"/>
      <c r="HK200" s="420"/>
      <c r="HL200" s="420"/>
      <c r="HM200" s="420"/>
      <c r="HN200" s="420"/>
      <c r="HO200" s="420"/>
      <c r="HP200" s="420"/>
      <c r="HQ200" s="420"/>
      <c r="HR200" s="420"/>
      <c r="HS200" s="420"/>
      <c r="HT200" s="420"/>
      <c r="HU200" s="420"/>
      <c r="HV200" s="420"/>
      <c r="HW200" s="420"/>
      <c r="HX200" s="420"/>
      <c r="HY200" s="420"/>
      <c r="HZ200" s="420"/>
      <c r="IA200" s="420"/>
      <c r="IB200" s="420"/>
      <c r="IC200" s="420"/>
      <c r="ID200" s="420"/>
      <c r="IE200" s="420"/>
      <c r="IF200" s="420"/>
      <c r="IG200" s="420"/>
      <c r="IH200" s="420"/>
      <c r="II200" s="420"/>
      <c r="IJ200" s="420"/>
      <c r="IK200" s="420"/>
      <c r="IL200" s="420"/>
      <c r="IM200" s="420"/>
      <c r="IN200" s="420"/>
      <c r="IO200" s="420"/>
      <c r="IP200" s="420"/>
      <c r="IQ200" s="420"/>
      <c r="IR200" s="420"/>
      <c r="IS200" s="420"/>
      <c r="IT200" s="420"/>
      <c r="IU200" s="420"/>
      <c r="IV200" s="420"/>
      <c r="IW200" s="420"/>
      <c r="IX200" s="420"/>
      <c r="IY200" s="420"/>
      <c r="IZ200" s="420"/>
      <c r="JA200" s="420"/>
      <c r="JB200" s="420"/>
      <c r="JC200" s="420"/>
      <c r="JD200" s="420"/>
      <c r="JE200" s="420"/>
      <c r="JF200" s="420"/>
      <c r="JG200" s="420"/>
      <c r="JH200" s="420"/>
      <c r="JI200" s="420"/>
      <c r="JJ200" s="420"/>
      <c r="JK200" s="420"/>
      <c r="JL200" s="420"/>
      <c r="JM200" s="420"/>
      <c r="JN200" s="420"/>
      <c r="JO200" s="420"/>
      <c r="JP200" s="420"/>
      <c r="JQ200" s="420"/>
      <c r="JR200" s="420"/>
      <c r="JS200" s="420"/>
      <c r="JT200" s="420"/>
      <c r="JU200" s="420"/>
      <c r="JV200" s="420"/>
      <c r="JW200" s="420"/>
      <c r="JX200" s="420"/>
      <c r="JY200" s="420"/>
      <c r="JZ200" s="420"/>
      <c r="KA200" s="420"/>
    </row>
    <row r="201" spans="1:287" ht="30" customHeight="1">
      <c r="A201" s="6"/>
      <c r="B201" s="6"/>
      <c r="C201" s="201" t="s">
        <v>18</v>
      </c>
      <c r="D201" s="322">
        <v>17448320</v>
      </c>
      <c r="E201" s="6"/>
      <c r="F201" s="6"/>
      <c r="G201" s="6"/>
      <c r="H201" s="6"/>
      <c r="I201" s="6"/>
      <c r="N201" s="6"/>
      <c r="O201" s="6"/>
      <c r="P201" s="420"/>
      <c r="Q201" s="420"/>
      <c r="R201" s="420"/>
      <c r="S201" s="420"/>
      <c r="T201" s="420"/>
      <c r="U201" s="420"/>
      <c r="V201" s="420"/>
      <c r="W201" s="420"/>
      <c r="X201" s="420"/>
      <c r="Y201" s="420"/>
      <c r="Z201" s="420"/>
      <c r="AA201" s="420"/>
      <c r="AB201" s="420"/>
      <c r="AC201" s="420"/>
      <c r="AD201" s="420"/>
      <c r="AE201" s="420"/>
      <c r="AF201" s="420"/>
      <c r="AG201" s="420"/>
      <c r="AH201" s="420"/>
      <c r="AI201" s="420"/>
      <c r="AJ201" s="420"/>
      <c r="AK201" s="420"/>
      <c r="AL201" s="420"/>
      <c r="AM201" s="420"/>
      <c r="AN201" s="420"/>
      <c r="AO201" s="420"/>
      <c r="AP201" s="420"/>
      <c r="AQ201" s="420"/>
      <c r="AR201" s="420"/>
      <c r="AS201" s="420"/>
      <c r="AT201" s="420"/>
      <c r="AU201" s="420"/>
      <c r="AV201" s="420"/>
      <c r="AW201" s="420"/>
      <c r="AX201" s="420"/>
      <c r="AY201" s="420"/>
      <c r="AZ201" s="420"/>
      <c r="BA201" s="420"/>
      <c r="BB201" s="420"/>
      <c r="BC201" s="420"/>
      <c r="BD201" s="420"/>
      <c r="BE201" s="420"/>
      <c r="BF201" s="420"/>
      <c r="BG201" s="420"/>
      <c r="BH201" s="420"/>
      <c r="BI201" s="420"/>
      <c r="BJ201" s="420"/>
      <c r="BK201" s="420"/>
      <c r="BL201" s="420"/>
      <c r="BM201" s="420"/>
      <c r="BN201" s="420"/>
      <c r="BO201" s="420"/>
      <c r="BP201" s="420"/>
      <c r="BQ201" s="420"/>
      <c r="BR201" s="420"/>
      <c r="BS201" s="420"/>
      <c r="BT201" s="420"/>
      <c r="BU201" s="420"/>
      <c r="BV201" s="420"/>
      <c r="BW201" s="420"/>
      <c r="BX201" s="420"/>
      <c r="BY201" s="420"/>
      <c r="BZ201" s="420"/>
      <c r="CA201" s="420"/>
      <c r="CB201" s="420"/>
      <c r="CC201" s="420"/>
      <c r="CD201" s="420"/>
      <c r="CE201" s="420"/>
      <c r="CF201" s="420"/>
      <c r="CG201" s="420"/>
      <c r="CH201" s="420"/>
      <c r="CI201" s="420"/>
      <c r="CJ201" s="420"/>
      <c r="CK201" s="420"/>
      <c r="CL201" s="420"/>
      <c r="CM201" s="420"/>
      <c r="CN201" s="420"/>
      <c r="CO201" s="420"/>
      <c r="CP201" s="420"/>
      <c r="CQ201" s="420"/>
      <c r="CR201" s="420"/>
      <c r="CS201" s="420"/>
      <c r="CT201" s="420"/>
      <c r="CU201" s="420"/>
      <c r="CV201" s="420"/>
      <c r="CW201" s="420"/>
      <c r="CX201" s="420"/>
      <c r="CY201" s="420"/>
      <c r="CZ201" s="420"/>
      <c r="DA201" s="420"/>
      <c r="DB201" s="420"/>
      <c r="DC201" s="420"/>
      <c r="DD201" s="420"/>
      <c r="DE201" s="420"/>
      <c r="DF201" s="420"/>
      <c r="DG201" s="420"/>
      <c r="DH201" s="420"/>
      <c r="DI201" s="420"/>
      <c r="DJ201" s="420"/>
      <c r="DK201" s="420"/>
      <c r="DL201" s="420"/>
      <c r="DM201" s="420"/>
      <c r="DN201" s="420"/>
      <c r="DO201" s="420"/>
      <c r="DP201" s="420"/>
      <c r="DQ201" s="420"/>
      <c r="DR201" s="420"/>
      <c r="DS201" s="420"/>
      <c r="DT201" s="420"/>
      <c r="DU201" s="420"/>
      <c r="DV201" s="420"/>
      <c r="DW201" s="420"/>
      <c r="DX201" s="420"/>
      <c r="DY201" s="420"/>
      <c r="DZ201" s="420"/>
      <c r="EA201" s="420"/>
      <c r="EB201" s="420"/>
      <c r="EC201" s="420"/>
      <c r="ED201" s="420"/>
      <c r="EE201" s="420"/>
      <c r="EF201" s="420"/>
      <c r="EG201" s="420"/>
      <c r="EH201" s="420"/>
      <c r="EI201" s="420"/>
      <c r="EJ201" s="420"/>
      <c r="EK201" s="420"/>
      <c r="EL201" s="420"/>
      <c r="EM201" s="420"/>
      <c r="EN201" s="420"/>
      <c r="EO201" s="420"/>
      <c r="EP201" s="420"/>
      <c r="EQ201" s="420"/>
      <c r="ER201" s="420"/>
      <c r="ES201" s="420"/>
      <c r="ET201" s="420"/>
      <c r="EU201" s="420"/>
      <c r="EV201" s="420"/>
      <c r="EW201" s="420"/>
      <c r="EX201" s="420"/>
      <c r="EY201" s="420"/>
      <c r="EZ201" s="420"/>
      <c r="FA201" s="420"/>
      <c r="FB201" s="420"/>
      <c r="FC201" s="420"/>
      <c r="FD201" s="420"/>
      <c r="FE201" s="420"/>
      <c r="FF201" s="420"/>
      <c r="FG201" s="420"/>
      <c r="FH201" s="420"/>
      <c r="FI201" s="420"/>
      <c r="FJ201" s="420"/>
      <c r="FK201" s="420"/>
      <c r="FL201" s="420"/>
      <c r="FM201" s="420"/>
      <c r="FN201" s="420"/>
      <c r="FO201" s="420"/>
      <c r="FP201" s="420"/>
      <c r="FQ201" s="420"/>
      <c r="FR201" s="420"/>
      <c r="FS201" s="420"/>
      <c r="FT201" s="420"/>
      <c r="FU201" s="420"/>
      <c r="FV201" s="420"/>
      <c r="FW201" s="420"/>
      <c r="FX201" s="420"/>
      <c r="FY201" s="420"/>
      <c r="FZ201" s="420"/>
      <c r="GA201" s="420"/>
      <c r="GB201" s="420"/>
      <c r="GC201" s="420"/>
      <c r="GD201" s="420"/>
      <c r="GE201" s="420"/>
      <c r="GF201" s="420"/>
      <c r="GG201" s="420"/>
      <c r="GH201" s="420"/>
      <c r="GI201" s="420"/>
      <c r="GJ201" s="420"/>
      <c r="GK201" s="420"/>
      <c r="GL201" s="420"/>
      <c r="GM201" s="420"/>
      <c r="GN201" s="420"/>
      <c r="GO201" s="420"/>
      <c r="GP201" s="420"/>
      <c r="GQ201" s="420"/>
      <c r="GR201" s="420"/>
      <c r="GS201" s="420"/>
      <c r="GT201" s="420"/>
      <c r="GU201" s="420"/>
      <c r="GV201" s="420"/>
      <c r="GW201" s="420"/>
      <c r="GX201" s="420"/>
      <c r="GY201" s="420"/>
      <c r="GZ201" s="420"/>
      <c r="HA201" s="420"/>
      <c r="HB201" s="420"/>
      <c r="HC201" s="420"/>
      <c r="HD201" s="420"/>
      <c r="HE201" s="420"/>
      <c r="HF201" s="420"/>
      <c r="HG201" s="420"/>
      <c r="HH201" s="420"/>
      <c r="HI201" s="420"/>
      <c r="HJ201" s="420"/>
      <c r="HK201" s="420"/>
      <c r="HL201" s="420"/>
      <c r="HM201" s="420"/>
      <c r="HN201" s="420"/>
      <c r="HO201" s="420"/>
      <c r="HP201" s="420"/>
      <c r="HQ201" s="420"/>
      <c r="HR201" s="420"/>
      <c r="HS201" s="420"/>
      <c r="HT201" s="420"/>
      <c r="HU201" s="420"/>
      <c r="HV201" s="420"/>
      <c r="HW201" s="420"/>
      <c r="HX201" s="420"/>
      <c r="HY201" s="420"/>
      <c r="HZ201" s="420"/>
      <c r="IA201" s="420"/>
      <c r="IB201" s="420"/>
      <c r="IC201" s="420"/>
      <c r="ID201" s="420"/>
      <c r="IE201" s="420"/>
      <c r="IF201" s="420"/>
      <c r="IG201" s="420"/>
      <c r="IH201" s="420"/>
      <c r="II201" s="420"/>
      <c r="IJ201" s="420"/>
      <c r="IK201" s="420"/>
      <c r="IL201" s="420"/>
      <c r="IM201" s="420"/>
      <c r="IN201" s="420"/>
      <c r="IO201" s="420"/>
      <c r="IP201" s="420"/>
      <c r="IQ201" s="420"/>
      <c r="IR201" s="420"/>
      <c r="IS201" s="420"/>
      <c r="IT201" s="420"/>
      <c r="IU201" s="420"/>
      <c r="IV201" s="420"/>
      <c r="IW201" s="420"/>
      <c r="IX201" s="420"/>
      <c r="IY201" s="420"/>
      <c r="IZ201" s="420"/>
      <c r="JA201" s="420"/>
      <c r="JB201" s="420"/>
      <c r="JC201" s="420"/>
      <c r="JD201" s="420"/>
      <c r="JE201" s="420"/>
      <c r="JF201" s="420"/>
      <c r="JG201" s="420"/>
      <c r="JH201" s="420"/>
      <c r="JI201" s="420"/>
      <c r="JJ201" s="420"/>
      <c r="JK201" s="420"/>
      <c r="JL201" s="420"/>
      <c r="JM201" s="420"/>
      <c r="JN201" s="420"/>
      <c r="JO201" s="420"/>
      <c r="JP201" s="420"/>
      <c r="JQ201" s="420"/>
      <c r="JR201" s="420"/>
      <c r="JS201" s="420"/>
      <c r="JT201" s="420"/>
      <c r="JU201" s="420"/>
      <c r="JV201" s="420"/>
      <c r="JW201" s="420"/>
      <c r="JX201" s="420"/>
      <c r="JY201" s="420"/>
      <c r="JZ201" s="420"/>
      <c r="KA201" s="420"/>
    </row>
    <row r="202" spans="1:287" ht="30" customHeight="1">
      <c r="A202" s="6"/>
      <c r="B202" s="6"/>
      <c r="C202" s="201" t="s">
        <v>8</v>
      </c>
      <c r="D202" s="322">
        <v>4216461</v>
      </c>
      <c r="E202" s="6"/>
      <c r="F202" s="6"/>
      <c r="G202" s="6"/>
      <c r="H202" s="6"/>
      <c r="I202" s="6"/>
      <c r="N202" s="6"/>
      <c r="O202" s="6"/>
      <c r="P202" s="420"/>
      <c r="Q202" s="420"/>
      <c r="R202" s="420"/>
      <c r="S202" s="420"/>
      <c r="T202" s="420"/>
      <c r="U202" s="420"/>
      <c r="V202" s="420"/>
      <c r="W202" s="420"/>
      <c r="X202" s="420"/>
      <c r="Y202" s="420"/>
      <c r="Z202" s="420"/>
      <c r="AA202" s="420"/>
      <c r="AB202" s="420"/>
      <c r="AC202" s="420"/>
      <c r="AD202" s="420"/>
      <c r="AE202" s="420"/>
      <c r="AF202" s="420"/>
      <c r="AG202" s="420"/>
      <c r="AH202" s="420"/>
      <c r="AI202" s="420"/>
      <c r="AJ202" s="420"/>
      <c r="AK202" s="420"/>
      <c r="AL202" s="420"/>
      <c r="AM202" s="420"/>
      <c r="AN202" s="420"/>
      <c r="AO202" s="420"/>
      <c r="AP202" s="420"/>
      <c r="AQ202" s="420"/>
      <c r="AR202" s="420"/>
      <c r="AS202" s="420"/>
      <c r="AT202" s="420"/>
      <c r="AU202" s="420"/>
      <c r="AV202" s="420"/>
      <c r="AW202" s="420"/>
      <c r="AX202" s="420"/>
      <c r="AY202" s="420"/>
      <c r="AZ202" s="420"/>
      <c r="BA202" s="420"/>
      <c r="BB202" s="420"/>
      <c r="BC202" s="420"/>
      <c r="BD202" s="420"/>
      <c r="BE202" s="420"/>
      <c r="BF202" s="420"/>
      <c r="BG202" s="420"/>
      <c r="BH202" s="420"/>
      <c r="BI202" s="420"/>
      <c r="BJ202" s="420"/>
      <c r="BK202" s="420"/>
      <c r="BL202" s="420"/>
      <c r="BM202" s="420"/>
      <c r="BN202" s="420"/>
      <c r="BO202" s="420"/>
      <c r="BP202" s="420"/>
      <c r="BQ202" s="420"/>
      <c r="BR202" s="420"/>
      <c r="BS202" s="420"/>
      <c r="BT202" s="420"/>
      <c r="BU202" s="420"/>
      <c r="BV202" s="420"/>
      <c r="BW202" s="420"/>
      <c r="BX202" s="420"/>
      <c r="BY202" s="420"/>
      <c r="BZ202" s="420"/>
      <c r="CA202" s="420"/>
      <c r="CB202" s="420"/>
      <c r="CC202" s="420"/>
      <c r="CD202" s="420"/>
      <c r="CE202" s="420"/>
      <c r="CF202" s="420"/>
      <c r="CG202" s="420"/>
      <c r="CH202" s="420"/>
      <c r="CI202" s="420"/>
      <c r="CJ202" s="420"/>
      <c r="CK202" s="420"/>
      <c r="CL202" s="420"/>
      <c r="CM202" s="420"/>
      <c r="CN202" s="420"/>
      <c r="CO202" s="420"/>
      <c r="CP202" s="420"/>
      <c r="CQ202" s="420"/>
      <c r="CR202" s="420"/>
      <c r="CS202" s="420"/>
      <c r="CT202" s="420"/>
      <c r="CU202" s="420"/>
      <c r="CV202" s="420"/>
      <c r="CW202" s="420"/>
      <c r="CX202" s="420"/>
      <c r="CY202" s="420"/>
      <c r="CZ202" s="420"/>
      <c r="DA202" s="420"/>
      <c r="DB202" s="420"/>
      <c r="DC202" s="420"/>
      <c r="DD202" s="420"/>
      <c r="DE202" s="420"/>
      <c r="DF202" s="420"/>
      <c r="DG202" s="420"/>
      <c r="DH202" s="420"/>
      <c r="DI202" s="420"/>
      <c r="DJ202" s="420"/>
      <c r="DK202" s="420"/>
      <c r="DL202" s="420"/>
      <c r="DM202" s="420"/>
      <c r="DN202" s="420"/>
      <c r="DO202" s="420"/>
      <c r="DP202" s="420"/>
      <c r="DQ202" s="420"/>
      <c r="DR202" s="420"/>
      <c r="DS202" s="420"/>
      <c r="DT202" s="420"/>
      <c r="DU202" s="420"/>
      <c r="DV202" s="420"/>
      <c r="DW202" s="420"/>
      <c r="DX202" s="420"/>
      <c r="DY202" s="420"/>
      <c r="DZ202" s="420"/>
      <c r="EA202" s="420"/>
      <c r="EB202" s="420"/>
      <c r="EC202" s="420"/>
      <c r="ED202" s="420"/>
      <c r="EE202" s="420"/>
      <c r="EF202" s="420"/>
      <c r="EG202" s="420"/>
      <c r="EH202" s="420"/>
      <c r="EI202" s="420"/>
      <c r="EJ202" s="420"/>
      <c r="EK202" s="420"/>
      <c r="EL202" s="420"/>
      <c r="EM202" s="420"/>
      <c r="EN202" s="420"/>
      <c r="EO202" s="420"/>
      <c r="EP202" s="420"/>
      <c r="EQ202" s="420"/>
      <c r="ER202" s="420"/>
      <c r="ES202" s="420"/>
      <c r="ET202" s="420"/>
      <c r="EU202" s="420"/>
      <c r="EV202" s="420"/>
      <c r="EW202" s="420"/>
      <c r="EX202" s="420"/>
      <c r="EY202" s="420"/>
      <c r="EZ202" s="420"/>
      <c r="FA202" s="420"/>
      <c r="FB202" s="420"/>
      <c r="FC202" s="420"/>
      <c r="FD202" s="420"/>
      <c r="FE202" s="420"/>
      <c r="FF202" s="420"/>
      <c r="FG202" s="420"/>
      <c r="FH202" s="420"/>
      <c r="FI202" s="420"/>
      <c r="FJ202" s="420"/>
      <c r="FK202" s="420"/>
      <c r="FL202" s="420"/>
      <c r="FM202" s="420"/>
      <c r="FN202" s="420"/>
      <c r="FO202" s="420"/>
      <c r="FP202" s="420"/>
      <c r="FQ202" s="420"/>
      <c r="FR202" s="420"/>
      <c r="FS202" s="420"/>
      <c r="FT202" s="420"/>
      <c r="FU202" s="420"/>
      <c r="FV202" s="420"/>
      <c r="FW202" s="420"/>
      <c r="FX202" s="420"/>
      <c r="FY202" s="420"/>
      <c r="FZ202" s="420"/>
      <c r="GA202" s="420"/>
      <c r="GB202" s="420"/>
      <c r="GC202" s="420"/>
      <c r="GD202" s="420"/>
      <c r="GE202" s="420"/>
      <c r="GF202" s="420"/>
      <c r="GG202" s="420"/>
      <c r="GH202" s="420"/>
      <c r="GI202" s="420"/>
      <c r="GJ202" s="420"/>
      <c r="GK202" s="420"/>
      <c r="GL202" s="420"/>
      <c r="GM202" s="420"/>
      <c r="GN202" s="420"/>
      <c r="GO202" s="420"/>
      <c r="GP202" s="420"/>
      <c r="GQ202" s="420"/>
      <c r="GR202" s="420"/>
      <c r="GS202" s="420"/>
      <c r="GT202" s="420"/>
      <c r="GU202" s="420"/>
      <c r="GV202" s="420"/>
      <c r="GW202" s="420"/>
      <c r="GX202" s="420"/>
      <c r="GY202" s="420"/>
      <c r="GZ202" s="420"/>
      <c r="HA202" s="420"/>
      <c r="HB202" s="420"/>
      <c r="HC202" s="420"/>
      <c r="HD202" s="420"/>
      <c r="HE202" s="420"/>
      <c r="HF202" s="420"/>
      <c r="HG202" s="420"/>
      <c r="HH202" s="420"/>
      <c r="HI202" s="420"/>
      <c r="HJ202" s="420"/>
      <c r="HK202" s="420"/>
      <c r="HL202" s="420"/>
      <c r="HM202" s="420"/>
      <c r="HN202" s="420"/>
      <c r="HO202" s="420"/>
      <c r="HP202" s="420"/>
      <c r="HQ202" s="420"/>
      <c r="HR202" s="420"/>
      <c r="HS202" s="420"/>
      <c r="HT202" s="420"/>
      <c r="HU202" s="420"/>
      <c r="HV202" s="420"/>
      <c r="HW202" s="420"/>
      <c r="HX202" s="420"/>
      <c r="HY202" s="420"/>
      <c r="HZ202" s="420"/>
      <c r="IA202" s="420"/>
      <c r="IB202" s="420"/>
      <c r="IC202" s="420"/>
      <c r="ID202" s="420"/>
      <c r="IE202" s="420"/>
      <c r="IF202" s="420"/>
      <c r="IG202" s="420"/>
      <c r="IH202" s="420"/>
      <c r="II202" s="420"/>
      <c r="IJ202" s="420"/>
      <c r="IK202" s="420"/>
      <c r="IL202" s="420"/>
      <c r="IM202" s="420"/>
      <c r="IN202" s="420"/>
      <c r="IO202" s="420"/>
      <c r="IP202" s="420"/>
      <c r="IQ202" s="420"/>
      <c r="IR202" s="420"/>
      <c r="IS202" s="420"/>
      <c r="IT202" s="420"/>
      <c r="IU202" s="420"/>
      <c r="IV202" s="420"/>
      <c r="IW202" s="420"/>
      <c r="IX202" s="420"/>
      <c r="IY202" s="420"/>
      <c r="IZ202" s="420"/>
      <c r="JA202" s="420"/>
      <c r="JB202" s="420"/>
      <c r="JC202" s="420"/>
      <c r="JD202" s="420"/>
      <c r="JE202" s="420"/>
      <c r="JF202" s="420"/>
      <c r="JG202" s="420"/>
      <c r="JH202" s="420"/>
      <c r="JI202" s="420"/>
      <c r="JJ202" s="420"/>
      <c r="JK202" s="420"/>
      <c r="JL202" s="420"/>
      <c r="JM202" s="420"/>
      <c r="JN202" s="420"/>
      <c r="JO202" s="420"/>
      <c r="JP202" s="420"/>
      <c r="JQ202" s="420"/>
      <c r="JR202" s="420"/>
      <c r="JS202" s="420"/>
      <c r="JT202" s="420"/>
      <c r="JU202" s="420"/>
      <c r="JV202" s="420"/>
      <c r="JW202" s="420"/>
      <c r="JX202" s="420"/>
      <c r="JY202" s="420"/>
      <c r="JZ202" s="420"/>
      <c r="KA202" s="420"/>
    </row>
    <row r="203" spans="1:287" ht="30" customHeight="1">
      <c r="A203" s="6"/>
      <c r="B203" s="6"/>
      <c r="C203" s="201" t="s">
        <v>19</v>
      </c>
      <c r="D203" s="322">
        <v>5635507</v>
      </c>
      <c r="E203" s="6"/>
      <c r="F203" s="6"/>
      <c r="G203" s="6"/>
      <c r="H203" s="6"/>
      <c r="I203" s="6"/>
      <c r="N203" s="6"/>
      <c r="O203" s="6"/>
      <c r="P203" s="420"/>
      <c r="Q203" s="420"/>
      <c r="R203" s="420"/>
      <c r="S203" s="420"/>
      <c r="T203" s="420"/>
      <c r="U203" s="420"/>
      <c r="V203" s="420"/>
      <c r="W203" s="420"/>
      <c r="X203" s="420"/>
      <c r="Y203" s="420"/>
      <c r="Z203" s="420"/>
      <c r="AA203" s="420"/>
      <c r="AB203" s="420"/>
      <c r="AC203" s="420"/>
      <c r="AD203" s="420"/>
      <c r="AE203" s="420"/>
      <c r="AF203" s="420"/>
      <c r="AG203" s="420"/>
      <c r="AH203" s="420"/>
      <c r="AI203" s="420"/>
      <c r="AJ203" s="420"/>
      <c r="AK203" s="420"/>
      <c r="AL203" s="420"/>
      <c r="AM203" s="420"/>
      <c r="AN203" s="420"/>
      <c r="AO203" s="420"/>
      <c r="AP203" s="420"/>
      <c r="AQ203" s="420"/>
      <c r="AR203" s="420"/>
      <c r="AS203" s="420"/>
      <c r="AT203" s="420"/>
      <c r="AU203" s="420"/>
      <c r="AV203" s="420"/>
      <c r="AW203" s="420"/>
      <c r="AX203" s="420"/>
      <c r="AY203" s="420"/>
      <c r="AZ203" s="420"/>
      <c r="BA203" s="420"/>
      <c r="BB203" s="420"/>
      <c r="BC203" s="420"/>
      <c r="BD203" s="420"/>
      <c r="BE203" s="420"/>
      <c r="BF203" s="420"/>
      <c r="BG203" s="420"/>
      <c r="BH203" s="420"/>
      <c r="BI203" s="420"/>
      <c r="BJ203" s="420"/>
      <c r="BK203" s="420"/>
      <c r="BL203" s="420"/>
      <c r="BM203" s="420"/>
      <c r="BN203" s="420"/>
      <c r="BO203" s="420"/>
      <c r="BP203" s="420"/>
      <c r="BQ203" s="420"/>
      <c r="BR203" s="420"/>
      <c r="BS203" s="420"/>
      <c r="BT203" s="420"/>
      <c r="BU203" s="420"/>
      <c r="BV203" s="420"/>
      <c r="BW203" s="420"/>
      <c r="BX203" s="420"/>
      <c r="BY203" s="420"/>
      <c r="BZ203" s="420"/>
      <c r="CA203" s="420"/>
      <c r="CB203" s="420"/>
      <c r="CC203" s="420"/>
      <c r="CD203" s="420"/>
      <c r="CE203" s="420"/>
      <c r="CF203" s="420"/>
      <c r="CG203" s="420"/>
      <c r="CH203" s="420"/>
      <c r="CI203" s="420"/>
      <c r="CJ203" s="420"/>
      <c r="CK203" s="420"/>
      <c r="CL203" s="420"/>
      <c r="CM203" s="420"/>
      <c r="CN203" s="420"/>
      <c r="CO203" s="420"/>
      <c r="CP203" s="420"/>
      <c r="CQ203" s="420"/>
      <c r="CR203" s="420"/>
      <c r="CS203" s="420"/>
      <c r="CT203" s="420"/>
      <c r="CU203" s="420"/>
      <c r="CV203" s="420"/>
      <c r="CW203" s="420"/>
      <c r="CX203" s="420"/>
      <c r="CY203" s="420"/>
      <c r="CZ203" s="420"/>
      <c r="DA203" s="420"/>
      <c r="DB203" s="420"/>
      <c r="DC203" s="420"/>
      <c r="DD203" s="420"/>
      <c r="DE203" s="420"/>
      <c r="DF203" s="420"/>
      <c r="DG203" s="420"/>
      <c r="DH203" s="420"/>
      <c r="DI203" s="420"/>
      <c r="DJ203" s="420"/>
      <c r="DK203" s="420"/>
      <c r="DL203" s="420"/>
      <c r="DM203" s="420"/>
      <c r="DN203" s="420"/>
      <c r="DO203" s="420"/>
      <c r="DP203" s="420"/>
      <c r="DQ203" s="420"/>
      <c r="DR203" s="420"/>
      <c r="DS203" s="420"/>
      <c r="DT203" s="420"/>
      <c r="DU203" s="420"/>
      <c r="DV203" s="420"/>
      <c r="DW203" s="420"/>
      <c r="DX203" s="420"/>
      <c r="DY203" s="420"/>
      <c r="DZ203" s="420"/>
      <c r="EA203" s="420"/>
      <c r="EB203" s="420"/>
      <c r="EC203" s="420"/>
      <c r="ED203" s="420"/>
      <c r="EE203" s="420"/>
      <c r="EF203" s="420"/>
      <c r="EG203" s="420"/>
      <c r="EH203" s="420"/>
      <c r="EI203" s="420"/>
      <c r="EJ203" s="420"/>
      <c r="EK203" s="420"/>
      <c r="EL203" s="420"/>
      <c r="EM203" s="420"/>
      <c r="EN203" s="420"/>
      <c r="EO203" s="420"/>
      <c r="EP203" s="420"/>
      <c r="EQ203" s="420"/>
      <c r="ER203" s="420"/>
      <c r="ES203" s="420"/>
      <c r="ET203" s="420"/>
      <c r="EU203" s="420"/>
      <c r="EV203" s="420"/>
      <c r="EW203" s="420"/>
      <c r="EX203" s="420"/>
      <c r="EY203" s="420"/>
      <c r="EZ203" s="420"/>
      <c r="FA203" s="420"/>
      <c r="FB203" s="420"/>
      <c r="FC203" s="420"/>
      <c r="FD203" s="420"/>
      <c r="FE203" s="420"/>
      <c r="FF203" s="420"/>
      <c r="FG203" s="420"/>
      <c r="FH203" s="420"/>
      <c r="FI203" s="420"/>
      <c r="FJ203" s="420"/>
      <c r="FK203" s="420"/>
      <c r="FL203" s="420"/>
      <c r="FM203" s="420"/>
      <c r="FN203" s="420"/>
      <c r="FO203" s="420"/>
      <c r="FP203" s="420"/>
      <c r="FQ203" s="420"/>
      <c r="FR203" s="420"/>
      <c r="FS203" s="420"/>
      <c r="FT203" s="420"/>
      <c r="FU203" s="420"/>
      <c r="FV203" s="420"/>
      <c r="FW203" s="420"/>
      <c r="FX203" s="420"/>
      <c r="FY203" s="420"/>
      <c r="FZ203" s="420"/>
      <c r="GA203" s="420"/>
      <c r="GB203" s="420"/>
      <c r="GC203" s="420"/>
      <c r="GD203" s="420"/>
      <c r="GE203" s="420"/>
      <c r="GF203" s="420"/>
      <c r="GG203" s="420"/>
      <c r="GH203" s="420"/>
      <c r="GI203" s="420"/>
      <c r="GJ203" s="420"/>
      <c r="GK203" s="420"/>
      <c r="GL203" s="420"/>
      <c r="GM203" s="420"/>
      <c r="GN203" s="420"/>
      <c r="GO203" s="420"/>
      <c r="GP203" s="420"/>
      <c r="GQ203" s="420"/>
      <c r="GR203" s="420"/>
      <c r="GS203" s="420"/>
      <c r="GT203" s="420"/>
      <c r="GU203" s="420"/>
      <c r="GV203" s="420"/>
      <c r="GW203" s="420"/>
      <c r="GX203" s="420"/>
      <c r="GY203" s="420"/>
      <c r="GZ203" s="420"/>
      <c r="HA203" s="420"/>
      <c r="HB203" s="420"/>
      <c r="HC203" s="420"/>
      <c r="HD203" s="420"/>
      <c r="HE203" s="420"/>
      <c r="HF203" s="420"/>
      <c r="HG203" s="420"/>
      <c r="HH203" s="420"/>
      <c r="HI203" s="420"/>
      <c r="HJ203" s="420"/>
      <c r="HK203" s="420"/>
      <c r="HL203" s="420"/>
      <c r="HM203" s="420"/>
      <c r="HN203" s="420"/>
      <c r="HO203" s="420"/>
      <c r="HP203" s="420"/>
      <c r="HQ203" s="420"/>
      <c r="HR203" s="420"/>
      <c r="HS203" s="420"/>
      <c r="HT203" s="420"/>
      <c r="HU203" s="420"/>
      <c r="HV203" s="420"/>
      <c r="HW203" s="420"/>
      <c r="HX203" s="420"/>
      <c r="HY203" s="420"/>
      <c r="HZ203" s="420"/>
      <c r="IA203" s="420"/>
      <c r="IB203" s="420"/>
      <c r="IC203" s="420"/>
      <c r="ID203" s="420"/>
      <c r="IE203" s="420"/>
      <c r="IF203" s="420"/>
      <c r="IG203" s="420"/>
      <c r="IH203" s="420"/>
      <c r="II203" s="420"/>
      <c r="IJ203" s="420"/>
      <c r="IK203" s="420"/>
      <c r="IL203" s="420"/>
      <c r="IM203" s="420"/>
      <c r="IN203" s="420"/>
      <c r="IO203" s="420"/>
      <c r="IP203" s="420"/>
      <c r="IQ203" s="420"/>
      <c r="IR203" s="420"/>
      <c r="IS203" s="420"/>
      <c r="IT203" s="420"/>
      <c r="IU203" s="420"/>
      <c r="IV203" s="420"/>
      <c r="IW203" s="420"/>
      <c r="IX203" s="420"/>
      <c r="IY203" s="420"/>
      <c r="IZ203" s="420"/>
      <c r="JA203" s="420"/>
      <c r="JB203" s="420"/>
      <c r="JC203" s="420"/>
      <c r="JD203" s="420"/>
      <c r="JE203" s="420"/>
      <c r="JF203" s="420"/>
      <c r="JG203" s="420"/>
      <c r="JH203" s="420"/>
      <c r="JI203" s="420"/>
      <c r="JJ203" s="420"/>
      <c r="JK203" s="420"/>
      <c r="JL203" s="420"/>
      <c r="JM203" s="420"/>
      <c r="JN203" s="420"/>
      <c r="JO203" s="420"/>
      <c r="JP203" s="420"/>
      <c r="JQ203" s="420"/>
      <c r="JR203" s="420"/>
      <c r="JS203" s="420"/>
      <c r="JT203" s="420"/>
      <c r="JU203" s="420"/>
      <c r="JV203" s="420"/>
      <c r="JW203" s="420"/>
      <c r="JX203" s="420"/>
      <c r="JY203" s="420"/>
      <c r="JZ203" s="420"/>
      <c r="KA203" s="420"/>
    </row>
    <row r="204" spans="1:287" ht="30" customHeight="1">
      <c r="A204" s="6"/>
      <c r="B204" s="6"/>
      <c r="C204" s="201" t="s">
        <v>20</v>
      </c>
      <c r="D204" s="322">
        <v>1174820</v>
      </c>
      <c r="E204" s="6"/>
      <c r="F204" s="6"/>
      <c r="G204" s="6"/>
      <c r="H204" s="6"/>
      <c r="I204" s="6"/>
      <c r="N204" s="6"/>
      <c r="O204" s="6"/>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0"/>
      <c r="AK204" s="420"/>
      <c r="AL204" s="420"/>
      <c r="AM204" s="420"/>
      <c r="AN204" s="420"/>
      <c r="AO204" s="420"/>
      <c r="AP204" s="420"/>
      <c r="AQ204" s="420"/>
      <c r="AR204" s="420"/>
      <c r="AS204" s="420"/>
      <c r="AT204" s="420"/>
      <c r="AU204" s="420"/>
      <c r="AV204" s="420"/>
      <c r="AW204" s="420"/>
      <c r="AX204" s="420"/>
      <c r="AY204" s="420"/>
      <c r="AZ204" s="420"/>
      <c r="BA204" s="420"/>
      <c r="BB204" s="420"/>
      <c r="BC204" s="420"/>
      <c r="BD204" s="420"/>
      <c r="BE204" s="420"/>
      <c r="BF204" s="420"/>
      <c r="BG204" s="420"/>
      <c r="BH204" s="420"/>
      <c r="BI204" s="420"/>
      <c r="BJ204" s="420"/>
      <c r="BK204" s="420"/>
      <c r="BL204" s="420"/>
      <c r="BM204" s="420"/>
      <c r="BN204" s="420"/>
      <c r="BO204" s="420"/>
      <c r="BP204" s="420"/>
      <c r="BQ204" s="420"/>
      <c r="BR204" s="420"/>
      <c r="BS204" s="420"/>
      <c r="BT204" s="420"/>
      <c r="BU204" s="420"/>
      <c r="BV204" s="420"/>
      <c r="BW204" s="420"/>
      <c r="BX204" s="420"/>
      <c r="BY204" s="420"/>
      <c r="BZ204" s="420"/>
      <c r="CA204" s="420"/>
      <c r="CB204" s="420"/>
      <c r="CC204" s="420"/>
      <c r="CD204" s="420"/>
      <c r="CE204" s="420"/>
      <c r="CF204" s="420"/>
      <c r="CG204" s="420"/>
      <c r="CH204" s="420"/>
      <c r="CI204" s="420"/>
      <c r="CJ204" s="420"/>
      <c r="CK204" s="420"/>
      <c r="CL204" s="420"/>
      <c r="CM204" s="420"/>
      <c r="CN204" s="420"/>
      <c r="CO204" s="420"/>
      <c r="CP204" s="420"/>
      <c r="CQ204" s="420"/>
      <c r="CR204" s="420"/>
      <c r="CS204" s="420"/>
      <c r="CT204" s="420"/>
      <c r="CU204" s="420"/>
      <c r="CV204" s="420"/>
      <c r="CW204" s="420"/>
      <c r="CX204" s="420"/>
      <c r="CY204" s="420"/>
      <c r="CZ204" s="420"/>
      <c r="DA204" s="420"/>
      <c r="DB204" s="420"/>
      <c r="DC204" s="420"/>
      <c r="DD204" s="420"/>
      <c r="DE204" s="420"/>
      <c r="DF204" s="420"/>
      <c r="DG204" s="420"/>
      <c r="DH204" s="420"/>
      <c r="DI204" s="420"/>
      <c r="DJ204" s="420"/>
      <c r="DK204" s="420"/>
      <c r="DL204" s="420"/>
      <c r="DM204" s="420"/>
      <c r="DN204" s="420"/>
      <c r="DO204" s="420"/>
      <c r="DP204" s="420"/>
      <c r="DQ204" s="420"/>
      <c r="DR204" s="420"/>
      <c r="DS204" s="420"/>
      <c r="DT204" s="420"/>
      <c r="DU204" s="420"/>
      <c r="DV204" s="420"/>
      <c r="DW204" s="420"/>
      <c r="DX204" s="420"/>
      <c r="DY204" s="420"/>
      <c r="DZ204" s="420"/>
      <c r="EA204" s="420"/>
      <c r="EB204" s="420"/>
      <c r="EC204" s="420"/>
      <c r="ED204" s="420"/>
      <c r="EE204" s="420"/>
      <c r="EF204" s="420"/>
      <c r="EG204" s="420"/>
      <c r="EH204" s="420"/>
      <c r="EI204" s="420"/>
      <c r="EJ204" s="420"/>
      <c r="EK204" s="420"/>
      <c r="EL204" s="420"/>
      <c r="EM204" s="420"/>
      <c r="EN204" s="420"/>
      <c r="EO204" s="420"/>
      <c r="EP204" s="420"/>
      <c r="EQ204" s="420"/>
      <c r="ER204" s="420"/>
      <c r="ES204" s="420"/>
      <c r="ET204" s="420"/>
      <c r="EU204" s="420"/>
      <c r="EV204" s="420"/>
      <c r="EW204" s="420"/>
      <c r="EX204" s="420"/>
      <c r="EY204" s="420"/>
      <c r="EZ204" s="420"/>
      <c r="FA204" s="420"/>
      <c r="FB204" s="420"/>
      <c r="FC204" s="420"/>
      <c r="FD204" s="420"/>
      <c r="FE204" s="420"/>
      <c r="FF204" s="420"/>
      <c r="FG204" s="420"/>
      <c r="FH204" s="420"/>
      <c r="FI204" s="420"/>
      <c r="FJ204" s="420"/>
      <c r="FK204" s="420"/>
      <c r="FL204" s="420"/>
      <c r="FM204" s="420"/>
      <c r="FN204" s="420"/>
      <c r="FO204" s="420"/>
      <c r="FP204" s="420"/>
      <c r="FQ204" s="420"/>
      <c r="FR204" s="420"/>
      <c r="FS204" s="420"/>
      <c r="FT204" s="420"/>
      <c r="FU204" s="420"/>
      <c r="FV204" s="420"/>
      <c r="FW204" s="420"/>
      <c r="FX204" s="420"/>
      <c r="FY204" s="420"/>
      <c r="FZ204" s="420"/>
      <c r="GA204" s="420"/>
      <c r="GB204" s="420"/>
      <c r="GC204" s="420"/>
      <c r="GD204" s="420"/>
      <c r="GE204" s="420"/>
      <c r="GF204" s="420"/>
      <c r="GG204" s="420"/>
      <c r="GH204" s="420"/>
      <c r="GI204" s="420"/>
      <c r="GJ204" s="420"/>
      <c r="GK204" s="420"/>
      <c r="GL204" s="420"/>
      <c r="GM204" s="420"/>
      <c r="GN204" s="420"/>
      <c r="GO204" s="420"/>
      <c r="GP204" s="420"/>
      <c r="GQ204" s="420"/>
      <c r="GR204" s="420"/>
      <c r="GS204" s="420"/>
      <c r="GT204" s="420"/>
      <c r="GU204" s="420"/>
      <c r="GV204" s="420"/>
      <c r="GW204" s="420"/>
      <c r="GX204" s="420"/>
      <c r="GY204" s="420"/>
      <c r="GZ204" s="420"/>
      <c r="HA204" s="420"/>
      <c r="HB204" s="420"/>
      <c r="HC204" s="420"/>
      <c r="HD204" s="420"/>
      <c r="HE204" s="420"/>
      <c r="HF204" s="420"/>
      <c r="HG204" s="420"/>
      <c r="HH204" s="420"/>
      <c r="HI204" s="420"/>
      <c r="HJ204" s="420"/>
      <c r="HK204" s="420"/>
      <c r="HL204" s="420"/>
      <c r="HM204" s="420"/>
      <c r="HN204" s="420"/>
      <c r="HO204" s="420"/>
      <c r="HP204" s="420"/>
      <c r="HQ204" s="420"/>
      <c r="HR204" s="420"/>
      <c r="HS204" s="420"/>
      <c r="HT204" s="420"/>
      <c r="HU204" s="420"/>
      <c r="HV204" s="420"/>
      <c r="HW204" s="420"/>
      <c r="HX204" s="420"/>
      <c r="HY204" s="420"/>
      <c r="HZ204" s="420"/>
      <c r="IA204" s="420"/>
      <c r="IB204" s="420"/>
      <c r="IC204" s="420"/>
      <c r="ID204" s="420"/>
      <c r="IE204" s="420"/>
      <c r="IF204" s="420"/>
      <c r="IG204" s="420"/>
      <c r="IH204" s="420"/>
      <c r="II204" s="420"/>
      <c r="IJ204" s="420"/>
      <c r="IK204" s="420"/>
      <c r="IL204" s="420"/>
      <c r="IM204" s="420"/>
      <c r="IN204" s="420"/>
      <c r="IO204" s="420"/>
      <c r="IP204" s="420"/>
      <c r="IQ204" s="420"/>
      <c r="IR204" s="420"/>
      <c r="IS204" s="420"/>
      <c r="IT204" s="420"/>
      <c r="IU204" s="420"/>
      <c r="IV204" s="420"/>
      <c r="IW204" s="420"/>
      <c r="IX204" s="420"/>
      <c r="IY204" s="420"/>
      <c r="IZ204" s="420"/>
      <c r="JA204" s="420"/>
      <c r="JB204" s="420"/>
      <c r="JC204" s="420"/>
      <c r="JD204" s="420"/>
      <c r="JE204" s="420"/>
      <c r="JF204" s="420"/>
      <c r="JG204" s="420"/>
      <c r="JH204" s="420"/>
      <c r="JI204" s="420"/>
      <c r="JJ204" s="420"/>
      <c r="JK204" s="420"/>
      <c r="JL204" s="420"/>
      <c r="JM204" s="420"/>
      <c r="JN204" s="420"/>
      <c r="JO204" s="420"/>
      <c r="JP204" s="420"/>
      <c r="JQ204" s="420"/>
      <c r="JR204" s="420"/>
      <c r="JS204" s="420"/>
      <c r="JT204" s="420"/>
      <c r="JU204" s="420"/>
      <c r="JV204" s="420"/>
      <c r="JW204" s="420"/>
      <c r="JX204" s="420"/>
      <c r="JY204" s="420"/>
      <c r="JZ204" s="420"/>
      <c r="KA204" s="420"/>
    </row>
    <row r="205" spans="1:287" ht="30" customHeight="1">
      <c r="A205" s="6"/>
      <c r="B205" s="6"/>
      <c r="C205" s="201" t="s">
        <v>21</v>
      </c>
      <c r="D205" s="315">
        <v>12932374</v>
      </c>
      <c r="E205" s="6"/>
      <c r="F205" s="6"/>
      <c r="G205" s="6"/>
      <c r="H205" s="6"/>
      <c r="I205" s="6"/>
      <c r="N205" s="6"/>
      <c r="O205" s="6"/>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0"/>
      <c r="AK205" s="420"/>
      <c r="AL205" s="420"/>
      <c r="AM205" s="420"/>
      <c r="AN205" s="420"/>
      <c r="AO205" s="420"/>
      <c r="AP205" s="420"/>
      <c r="AQ205" s="420"/>
      <c r="AR205" s="420"/>
      <c r="AS205" s="420"/>
      <c r="AT205" s="420"/>
      <c r="AU205" s="420"/>
      <c r="AV205" s="420"/>
      <c r="AW205" s="420"/>
      <c r="AX205" s="420"/>
      <c r="AY205" s="420"/>
      <c r="AZ205" s="420"/>
      <c r="BA205" s="420"/>
      <c r="BB205" s="420"/>
      <c r="BC205" s="420"/>
      <c r="BD205" s="420"/>
      <c r="BE205" s="420"/>
      <c r="BF205" s="420"/>
      <c r="BG205" s="420"/>
      <c r="BH205" s="420"/>
      <c r="BI205" s="420"/>
      <c r="BJ205" s="420"/>
      <c r="BK205" s="420"/>
      <c r="BL205" s="420"/>
      <c r="BM205" s="420"/>
      <c r="BN205" s="420"/>
      <c r="BO205" s="420"/>
      <c r="BP205" s="420"/>
      <c r="BQ205" s="420"/>
      <c r="BR205" s="420"/>
      <c r="BS205" s="420"/>
      <c r="BT205" s="420"/>
      <c r="BU205" s="420"/>
      <c r="BV205" s="420"/>
      <c r="BW205" s="420"/>
      <c r="BX205" s="420"/>
      <c r="BY205" s="420"/>
      <c r="BZ205" s="420"/>
      <c r="CA205" s="420"/>
      <c r="CB205" s="420"/>
      <c r="CC205" s="420"/>
      <c r="CD205" s="420"/>
      <c r="CE205" s="420"/>
      <c r="CF205" s="420"/>
      <c r="CG205" s="420"/>
      <c r="CH205" s="420"/>
      <c r="CI205" s="420"/>
      <c r="CJ205" s="420"/>
      <c r="CK205" s="420"/>
      <c r="CL205" s="420"/>
      <c r="CM205" s="420"/>
      <c r="CN205" s="420"/>
      <c r="CO205" s="420"/>
      <c r="CP205" s="420"/>
      <c r="CQ205" s="420"/>
      <c r="CR205" s="420"/>
      <c r="CS205" s="420"/>
      <c r="CT205" s="420"/>
      <c r="CU205" s="420"/>
      <c r="CV205" s="420"/>
      <c r="CW205" s="420"/>
      <c r="CX205" s="420"/>
      <c r="CY205" s="420"/>
      <c r="CZ205" s="420"/>
      <c r="DA205" s="420"/>
      <c r="DB205" s="420"/>
      <c r="DC205" s="420"/>
      <c r="DD205" s="420"/>
      <c r="DE205" s="420"/>
      <c r="DF205" s="420"/>
      <c r="DG205" s="420"/>
      <c r="DH205" s="420"/>
      <c r="DI205" s="420"/>
      <c r="DJ205" s="420"/>
      <c r="DK205" s="420"/>
      <c r="DL205" s="420"/>
      <c r="DM205" s="420"/>
      <c r="DN205" s="420"/>
      <c r="DO205" s="420"/>
      <c r="DP205" s="420"/>
      <c r="DQ205" s="420"/>
      <c r="DR205" s="420"/>
      <c r="DS205" s="420"/>
      <c r="DT205" s="420"/>
      <c r="DU205" s="420"/>
      <c r="DV205" s="420"/>
      <c r="DW205" s="420"/>
      <c r="DX205" s="420"/>
      <c r="DY205" s="420"/>
      <c r="DZ205" s="420"/>
      <c r="EA205" s="420"/>
      <c r="EB205" s="420"/>
      <c r="EC205" s="420"/>
      <c r="ED205" s="420"/>
      <c r="EE205" s="420"/>
      <c r="EF205" s="420"/>
      <c r="EG205" s="420"/>
      <c r="EH205" s="420"/>
      <c r="EI205" s="420"/>
      <c r="EJ205" s="420"/>
      <c r="EK205" s="420"/>
      <c r="EL205" s="420"/>
      <c r="EM205" s="420"/>
      <c r="EN205" s="420"/>
      <c r="EO205" s="420"/>
      <c r="EP205" s="420"/>
      <c r="EQ205" s="420"/>
      <c r="ER205" s="420"/>
      <c r="ES205" s="420"/>
      <c r="ET205" s="420"/>
      <c r="EU205" s="420"/>
      <c r="EV205" s="420"/>
      <c r="EW205" s="420"/>
      <c r="EX205" s="420"/>
      <c r="EY205" s="420"/>
      <c r="EZ205" s="420"/>
      <c r="FA205" s="420"/>
      <c r="FB205" s="420"/>
      <c r="FC205" s="420"/>
      <c r="FD205" s="420"/>
      <c r="FE205" s="420"/>
      <c r="FF205" s="420"/>
      <c r="FG205" s="420"/>
      <c r="FH205" s="420"/>
      <c r="FI205" s="420"/>
      <c r="FJ205" s="420"/>
      <c r="FK205" s="420"/>
      <c r="FL205" s="420"/>
      <c r="FM205" s="420"/>
      <c r="FN205" s="420"/>
      <c r="FO205" s="420"/>
      <c r="FP205" s="420"/>
      <c r="FQ205" s="420"/>
      <c r="FR205" s="420"/>
      <c r="FS205" s="420"/>
      <c r="FT205" s="420"/>
      <c r="FU205" s="420"/>
      <c r="FV205" s="420"/>
      <c r="FW205" s="420"/>
      <c r="FX205" s="420"/>
      <c r="FY205" s="420"/>
      <c r="FZ205" s="420"/>
      <c r="GA205" s="420"/>
      <c r="GB205" s="420"/>
      <c r="GC205" s="420"/>
      <c r="GD205" s="420"/>
      <c r="GE205" s="420"/>
      <c r="GF205" s="420"/>
      <c r="GG205" s="420"/>
      <c r="GH205" s="420"/>
      <c r="GI205" s="420"/>
      <c r="GJ205" s="420"/>
      <c r="GK205" s="420"/>
      <c r="GL205" s="420"/>
      <c r="GM205" s="420"/>
      <c r="GN205" s="420"/>
      <c r="GO205" s="420"/>
      <c r="GP205" s="420"/>
      <c r="GQ205" s="420"/>
      <c r="GR205" s="420"/>
      <c r="GS205" s="420"/>
      <c r="GT205" s="420"/>
      <c r="GU205" s="420"/>
      <c r="GV205" s="420"/>
      <c r="GW205" s="420"/>
      <c r="GX205" s="420"/>
      <c r="GY205" s="420"/>
      <c r="GZ205" s="420"/>
      <c r="HA205" s="420"/>
      <c r="HB205" s="420"/>
      <c r="HC205" s="420"/>
      <c r="HD205" s="420"/>
      <c r="HE205" s="420"/>
      <c r="HF205" s="420"/>
      <c r="HG205" s="420"/>
      <c r="HH205" s="420"/>
      <c r="HI205" s="420"/>
      <c r="HJ205" s="420"/>
      <c r="HK205" s="420"/>
      <c r="HL205" s="420"/>
      <c r="HM205" s="420"/>
      <c r="HN205" s="420"/>
      <c r="HO205" s="420"/>
      <c r="HP205" s="420"/>
      <c r="HQ205" s="420"/>
      <c r="HR205" s="420"/>
      <c r="HS205" s="420"/>
      <c r="HT205" s="420"/>
      <c r="HU205" s="420"/>
      <c r="HV205" s="420"/>
      <c r="HW205" s="420"/>
      <c r="HX205" s="420"/>
      <c r="HY205" s="420"/>
      <c r="HZ205" s="420"/>
      <c r="IA205" s="420"/>
      <c r="IB205" s="420"/>
      <c r="IC205" s="420"/>
      <c r="ID205" s="420"/>
      <c r="IE205" s="420"/>
      <c r="IF205" s="420"/>
      <c r="IG205" s="420"/>
      <c r="IH205" s="420"/>
      <c r="II205" s="420"/>
      <c r="IJ205" s="420"/>
      <c r="IK205" s="420"/>
      <c r="IL205" s="420"/>
      <c r="IM205" s="420"/>
      <c r="IN205" s="420"/>
      <c r="IO205" s="420"/>
      <c r="IP205" s="420"/>
      <c r="IQ205" s="420"/>
      <c r="IR205" s="420"/>
      <c r="IS205" s="420"/>
      <c r="IT205" s="420"/>
      <c r="IU205" s="420"/>
      <c r="IV205" s="420"/>
      <c r="IW205" s="420"/>
      <c r="IX205" s="420"/>
      <c r="IY205" s="420"/>
      <c r="IZ205" s="420"/>
      <c r="JA205" s="420"/>
      <c r="JB205" s="420"/>
      <c r="JC205" s="420"/>
      <c r="JD205" s="420"/>
      <c r="JE205" s="420"/>
      <c r="JF205" s="420"/>
      <c r="JG205" s="420"/>
      <c r="JH205" s="420"/>
      <c r="JI205" s="420"/>
      <c r="JJ205" s="420"/>
      <c r="JK205" s="420"/>
      <c r="JL205" s="420"/>
      <c r="JM205" s="420"/>
      <c r="JN205" s="420"/>
      <c r="JO205" s="420"/>
      <c r="JP205" s="420"/>
      <c r="JQ205" s="420"/>
      <c r="JR205" s="420"/>
      <c r="JS205" s="420"/>
      <c r="JT205" s="420"/>
      <c r="JU205" s="420"/>
      <c r="JV205" s="420"/>
      <c r="JW205" s="420"/>
      <c r="JX205" s="420"/>
      <c r="JY205" s="420"/>
      <c r="JZ205" s="420"/>
      <c r="KA205" s="420"/>
    </row>
    <row r="206" spans="1:287" ht="30" customHeight="1">
      <c r="A206" s="6"/>
      <c r="B206" s="6"/>
      <c r="C206" s="201" t="s">
        <v>22</v>
      </c>
      <c r="D206" s="315">
        <v>5752366</v>
      </c>
      <c r="E206" s="6"/>
      <c r="F206" s="6"/>
      <c r="G206" s="6"/>
      <c r="H206" s="6"/>
      <c r="I206" s="6"/>
      <c r="N206" s="6"/>
      <c r="O206" s="6"/>
      <c r="P206" s="420"/>
      <c r="Q206" s="420"/>
      <c r="R206" s="420"/>
      <c r="S206" s="420"/>
      <c r="T206" s="420"/>
      <c r="U206" s="420"/>
      <c r="V206" s="420"/>
      <c r="W206" s="420"/>
      <c r="X206" s="420"/>
      <c r="Y206" s="420"/>
      <c r="Z206" s="420"/>
      <c r="AA206" s="420"/>
      <c r="AB206" s="420"/>
      <c r="AC206" s="420"/>
      <c r="AD206" s="420"/>
      <c r="AE206" s="420"/>
      <c r="AF206" s="420"/>
      <c r="AG206" s="420"/>
      <c r="AH206" s="420"/>
      <c r="AI206" s="420"/>
      <c r="AJ206" s="420"/>
      <c r="AK206" s="420"/>
      <c r="AL206" s="420"/>
      <c r="AM206" s="420"/>
      <c r="AN206" s="420"/>
      <c r="AO206" s="420"/>
      <c r="AP206" s="420"/>
      <c r="AQ206" s="420"/>
      <c r="AR206" s="420"/>
      <c r="AS206" s="420"/>
      <c r="AT206" s="420"/>
      <c r="AU206" s="420"/>
      <c r="AV206" s="420"/>
      <c r="AW206" s="420"/>
      <c r="AX206" s="420"/>
      <c r="AY206" s="420"/>
      <c r="AZ206" s="420"/>
      <c r="BA206" s="420"/>
      <c r="BB206" s="420"/>
      <c r="BC206" s="420"/>
      <c r="BD206" s="420"/>
      <c r="BE206" s="420"/>
      <c r="BF206" s="420"/>
      <c r="BG206" s="420"/>
      <c r="BH206" s="420"/>
      <c r="BI206" s="420"/>
      <c r="BJ206" s="420"/>
      <c r="BK206" s="420"/>
      <c r="BL206" s="420"/>
      <c r="BM206" s="420"/>
      <c r="BN206" s="420"/>
      <c r="BO206" s="420"/>
      <c r="BP206" s="420"/>
      <c r="BQ206" s="420"/>
      <c r="BR206" s="420"/>
      <c r="BS206" s="420"/>
      <c r="BT206" s="420"/>
      <c r="BU206" s="420"/>
      <c r="BV206" s="420"/>
      <c r="BW206" s="420"/>
      <c r="BX206" s="420"/>
      <c r="BY206" s="420"/>
      <c r="BZ206" s="420"/>
      <c r="CA206" s="420"/>
      <c r="CB206" s="420"/>
      <c r="CC206" s="420"/>
      <c r="CD206" s="420"/>
      <c r="CE206" s="420"/>
      <c r="CF206" s="420"/>
      <c r="CG206" s="420"/>
      <c r="CH206" s="420"/>
      <c r="CI206" s="420"/>
      <c r="CJ206" s="420"/>
      <c r="CK206" s="420"/>
      <c r="CL206" s="420"/>
      <c r="CM206" s="420"/>
      <c r="CN206" s="420"/>
      <c r="CO206" s="420"/>
      <c r="CP206" s="420"/>
      <c r="CQ206" s="420"/>
      <c r="CR206" s="420"/>
      <c r="CS206" s="420"/>
      <c r="CT206" s="420"/>
      <c r="CU206" s="420"/>
      <c r="CV206" s="420"/>
      <c r="CW206" s="420"/>
      <c r="CX206" s="420"/>
      <c r="CY206" s="420"/>
      <c r="CZ206" s="420"/>
      <c r="DA206" s="420"/>
      <c r="DB206" s="420"/>
      <c r="DC206" s="420"/>
      <c r="DD206" s="420"/>
      <c r="DE206" s="420"/>
      <c r="DF206" s="420"/>
      <c r="DG206" s="420"/>
      <c r="DH206" s="420"/>
      <c r="DI206" s="420"/>
      <c r="DJ206" s="420"/>
      <c r="DK206" s="420"/>
      <c r="DL206" s="420"/>
      <c r="DM206" s="420"/>
      <c r="DN206" s="420"/>
      <c r="DO206" s="420"/>
      <c r="DP206" s="420"/>
      <c r="DQ206" s="420"/>
      <c r="DR206" s="420"/>
      <c r="DS206" s="420"/>
      <c r="DT206" s="420"/>
      <c r="DU206" s="420"/>
      <c r="DV206" s="420"/>
      <c r="DW206" s="420"/>
      <c r="DX206" s="420"/>
      <c r="DY206" s="420"/>
      <c r="DZ206" s="420"/>
      <c r="EA206" s="420"/>
      <c r="EB206" s="420"/>
      <c r="EC206" s="420"/>
      <c r="ED206" s="420"/>
      <c r="EE206" s="420"/>
      <c r="EF206" s="420"/>
      <c r="EG206" s="420"/>
      <c r="EH206" s="420"/>
      <c r="EI206" s="420"/>
      <c r="EJ206" s="420"/>
      <c r="EK206" s="420"/>
      <c r="EL206" s="420"/>
      <c r="EM206" s="420"/>
      <c r="EN206" s="420"/>
      <c r="EO206" s="420"/>
      <c r="EP206" s="420"/>
      <c r="EQ206" s="420"/>
      <c r="ER206" s="420"/>
      <c r="ES206" s="420"/>
      <c r="ET206" s="420"/>
      <c r="EU206" s="420"/>
      <c r="EV206" s="420"/>
      <c r="EW206" s="420"/>
      <c r="EX206" s="420"/>
      <c r="EY206" s="420"/>
      <c r="EZ206" s="420"/>
      <c r="FA206" s="420"/>
      <c r="FB206" s="420"/>
      <c r="FC206" s="420"/>
      <c r="FD206" s="420"/>
      <c r="FE206" s="420"/>
      <c r="FF206" s="420"/>
      <c r="FG206" s="420"/>
      <c r="FH206" s="420"/>
      <c r="FI206" s="420"/>
      <c r="FJ206" s="420"/>
      <c r="FK206" s="420"/>
      <c r="FL206" s="420"/>
      <c r="FM206" s="420"/>
      <c r="FN206" s="420"/>
      <c r="FO206" s="420"/>
      <c r="FP206" s="420"/>
      <c r="FQ206" s="420"/>
      <c r="FR206" s="420"/>
      <c r="FS206" s="420"/>
      <c r="FT206" s="420"/>
      <c r="FU206" s="420"/>
      <c r="FV206" s="420"/>
      <c r="FW206" s="420"/>
      <c r="FX206" s="420"/>
      <c r="FY206" s="420"/>
      <c r="FZ206" s="420"/>
      <c r="GA206" s="420"/>
      <c r="GB206" s="420"/>
      <c r="GC206" s="420"/>
      <c r="GD206" s="420"/>
      <c r="GE206" s="420"/>
      <c r="GF206" s="420"/>
      <c r="GG206" s="420"/>
      <c r="GH206" s="420"/>
      <c r="GI206" s="420"/>
      <c r="GJ206" s="420"/>
      <c r="GK206" s="420"/>
      <c r="GL206" s="420"/>
      <c r="GM206" s="420"/>
      <c r="GN206" s="420"/>
      <c r="GO206" s="420"/>
      <c r="GP206" s="420"/>
      <c r="GQ206" s="420"/>
      <c r="GR206" s="420"/>
      <c r="GS206" s="420"/>
      <c r="GT206" s="420"/>
      <c r="GU206" s="420"/>
      <c r="GV206" s="420"/>
      <c r="GW206" s="420"/>
      <c r="GX206" s="420"/>
      <c r="GY206" s="420"/>
      <c r="GZ206" s="420"/>
      <c r="HA206" s="420"/>
      <c r="HB206" s="420"/>
      <c r="HC206" s="420"/>
      <c r="HD206" s="420"/>
      <c r="HE206" s="420"/>
      <c r="HF206" s="420"/>
      <c r="HG206" s="420"/>
      <c r="HH206" s="420"/>
      <c r="HI206" s="420"/>
      <c r="HJ206" s="420"/>
      <c r="HK206" s="420"/>
      <c r="HL206" s="420"/>
      <c r="HM206" s="420"/>
      <c r="HN206" s="420"/>
      <c r="HO206" s="420"/>
      <c r="HP206" s="420"/>
      <c r="HQ206" s="420"/>
      <c r="HR206" s="420"/>
      <c r="HS206" s="420"/>
      <c r="HT206" s="420"/>
      <c r="HU206" s="420"/>
      <c r="HV206" s="420"/>
      <c r="HW206" s="420"/>
      <c r="HX206" s="420"/>
      <c r="HY206" s="420"/>
      <c r="HZ206" s="420"/>
      <c r="IA206" s="420"/>
      <c r="IB206" s="420"/>
      <c r="IC206" s="420"/>
      <c r="ID206" s="420"/>
      <c r="IE206" s="420"/>
      <c r="IF206" s="420"/>
      <c r="IG206" s="420"/>
      <c r="IH206" s="420"/>
      <c r="II206" s="420"/>
      <c r="IJ206" s="420"/>
      <c r="IK206" s="420"/>
      <c r="IL206" s="420"/>
      <c r="IM206" s="420"/>
      <c r="IN206" s="420"/>
      <c r="IO206" s="420"/>
      <c r="IP206" s="420"/>
      <c r="IQ206" s="420"/>
      <c r="IR206" s="420"/>
      <c r="IS206" s="420"/>
      <c r="IT206" s="420"/>
      <c r="IU206" s="420"/>
      <c r="IV206" s="420"/>
      <c r="IW206" s="420"/>
      <c r="IX206" s="420"/>
      <c r="IY206" s="420"/>
      <c r="IZ206" s="420"/>
      <c r="JA206" s="420"/>
      <c r="JB206" s="420"/>
      <c r="JC206" s="420"/>
      <c r="JD206" s="420"/>
      <c r="JE206" s="420"/>
      <c r="JF206" s="420"/>
      <c r="JG206" s="420"/>
      <c r="JH206" s="420"/>
      <c r="JI206" s="420"/>
      <c r="JJ206" s="420"/>
      <c r="JK206" s="420"/>
      <c r="JL206" s="420"/>
      <c r="JM206" s="420"/>
      <c r="JN206" s="420"/>
      <c r="JO206" s="420"/>
      <c r="JP206" s="420"/>
      <c r="JQ206" s="420"/>
      <c r="JR206" s="420"/>
      <c r="JS206" s="420"/>
      <c r="JT206" s="420"/>
      <c r="JU206" s="420"/>
      <c r="JV206" s="420"/>
      <c r="JW206" s="420"/>
      <c r="JX206" s="420"/>
      <c r="JY206" s="420"/>
      <c r="JZ206" s="420"/>
      <c r="KA206" s="420"/>
    </row>
    <row r="207" spans="1:287" ht="30" customHeight="1">
      <c r="A207" s="6"/>
      <c r="B207" s="6"/>
      <c r="C207" s="201" t="s">
        <v>23</v>
      </c>
      <c r="D207" s="315">
        <v>1594158</v>
      </c>
      <c r="E207" s="6"/>
      <c r="F207" s="6"/>
      <c r="G207" s="6"/>
      <c r="H207" s="6"/>
      <c r="I207" s="6"/>
      <c r="N207" s="6"/>
      <c r="O207" s="6"/>
      <c r="P207" s="420"/>
      <c r="Q207" s="420"/>
      <c r="R207" s="420"/>
      <c r="S207" s="420"/>
      <c r="T207" s="420"/>
      <c r="U207" s="420"/>
      <c r="V207" s="420"/>
      <c r="W207" s="420"/>
      <c r="X207" s="420"/>
      <c r="Y207" s="420"/>
      <c r="Z207" s="420"/>
      <c r="AA207" s="420"/>
      <c r="AB207" s="420"/>
      <c r="AC207" s="420"/>
      <c r="AD207" s="420"/>
      <c r="AE207" s="420"/>
      <c r="AF207" s="420"/>
      <c r="AG207" s="420"/>
      <c r="AH207" s="420"/>
      <c r="AI207" s="420"/>
      <c r="AJ207" s="420"/>
      <c r="AK207" s="420"/>
      <c r="AL207" s="420"/>
      <c r="AM207" s="420"/>
      <c r="AN207" s="420"/>
      <c r="AO207" s="420"/>
      <c r="AP207" s="420"/>
      <c r="AQ207" s="420"/>
      <c r="AR207" s="420"/>
      <c r="AS207" s="420"/>
      <c r="AT207" s="420"/>
      <c r="AU207" s="420"/>
      <c r="AV207" s="420"/>
      <c r="AW207" s="420"/>
      <c r="AX207" s="420"/>
      <c r="AY207" s="420"/>
      <c r="AZ207" s="420"/>
      <c r="BA207" s="420"/>
      <c r="BB207" s="420"/>
      <c r="BC207" s="420"/>
      <c r="BD207" s="420"/>
      <c r="BE207" s="420"/>
      <c r="BF207" s="420"/>
      <c r="BG207" s="420"/>
      <c r="BH207" s="420"/>
      <c r="BI207" s="420"/>
      <c r="BJ207" s="420"/>
      <c r="BK207" s="420"/>
      <c r="BL207" s="420"/>
      <c r="BM207" s="420"/>
      <c r="BN207" s="420"/>
      <c r="BO207" s="420"/>
      <c r="BP207" s="420"/>
      <c r="BQ207" s="420"/>
      <c r="BR207" s="420"/>
      <c r="BS207" s="420"/>
      <c r="BT207" s="420"/>
      <c r="BU207" s="420"/>
      <c r="BV207" s="420"/>
      <c r="BW207" s="420"/>
      <c r="BX207" s="420"/>
      <c r="BY207" s="420"/>
      <c r="BZ207" s="420"/>
      <c r="CA207" s="420"/>
      <c r="CB207" s="420"/>
      <c r="CC207" s="420"/>
      <c r="CD207" s="420"/>
      <c r="CE207" s="420"/>
      <c r="CF207" s="420"/>
      <c r="CG207" s="420"/>
      <c r="CH207" s="420"/>
      <c r="CI207" s="420"/>
      <c r="CJ207" s="420"/>
      <c r="CK207" s="420"/>
      <c r="CL207" s="420"/>
      <c r="CM207" s="420"/>
      <c r="CN207" s="420"/>
      <c r="CO207" s="420"/>
      <c r="CP207" s="420"/>
      <c r="CQ207" s="420"/>
      <c r="CR207" s="420"/>
      <c r="CS207" s="420"/>
      <c r="CT207" s="420"/>
      <c r="CU207" s="420"/>
      <c r="CV207" s="420"/>
      <c r="CW207" s="420"/>
      <c r="CX207" s="420"/>
      <c r="CY207" s="420"/>
      <c r="CZ207" s="420"/>
      <c r="DA207" s="420"/>
      <c r="DB207" s="420"/>
      <c r="DC207" s="420"/>
      <c r="DD207" s="420"/>
      <c r="DE207" s="420"/>
      <c r="DF207" s="420"/>
      <c r="DG207" s="420"/>
      <c r="DH207" s="420"/>
      <c r="DI207" s="420"/>
      <c r="DJ207" s="420"/>
      <c r="DK207" s="420"/>
      <c r="DL207" s="420"/>
      <c r="DM207" s="420"/>
      <c r="DN207" s="420"/>
      <c r="DO207" s="420"/>
      <c r="DP207" s="420"/>
      <c r="DQ207" s="420"/>
      <c r="DR207" s="420"/>
      <c r="DS207" s="420"/>
      <c r="DT207" s="420"/>
      <c r="DU207" s="420"/>
      <c r="DV207" s="420"/>
      <c r="DW207" s="420"/>
      <c r="DX207" s="420"/>
      <c r="DY207" s="420"/>
      <c r="DZ207" s="420"/>
      <c r="EA207" s="420"/>
      <c r="EB207" s="420"/>
      <c r="EC207" s="420"/>
      <c r="ED207" s="420"/>
      <c r="EE207" s="420"/>
      <c r="EF207" s="420"/>
      <c r="EG207" s="420"/>
      <c r="EH207" s="420"/>
      <c r="EI207" s="420"/>
      <c r="EJ207" s="420"/>
      <c r="EK207" s="420"/>
      <c r="EL207" s="420"/>
      <c r="EM207" s="420"/>
      <c r="EN207" s="420"/>
      <c r="EO207" s="420"/>
      <c r="EP207" s="420"/>
      <c r="EQ207" s="420"/>
      <c r="ER207" s="420"/>
      <c r="ES207" s="420"/>
      <c r="ET207" s="420"/>
      <c r="EU207" s="420"/>
      <c r="EV207" s="420"/>
      <c r="EW207" s="420"/>
      <c r="EX207" s="420"/>
      <c r="EY207" s="420"/>
      <c r="EZ207" s="420"/>
      <c r="FA207" s="420"/>
      <c r="FB207" s="420"/>
      <c r="FC207" s="420"/>
      <c r="FD207" s="420"/>
      <c r="FE207" s="420"/>
      <c r="FF207" s="420"/>
      <c r="FG207" s="420"/>
      <c r="FH207" s="420"/>
      <c r="FI207" s="420"/>
      <c r="FJ207" s="420"/>
      <c r="FK207" s="420"/>
      <c r="FL207" s="420"/>
      <c r="FM207" s="420"/>
      <c r="FN207" s="420"/>
      <c r="FO207" s="420"/>
      <c r="FP207" s="420"/>
      <c r="FQ207" s="420"/>
      <c r="FR207" s="420"/>
      <c r="FS207" s="420"/>
      <c r="FT207" s="420"/>
      <c r="FU207" s="420"/>
      <c r="FV207" s="420"/>
      <c r="FW207" s="420"/>
      <c r="FX207" s="420"/>
      <c r="FY207" s="420"/>
      <c r="FZ207" s="420"/>
      <c r="GA207" s="420"/>
      <c r="GB207" s="420"/>
      <c r="GC207" s="420"/>
      <c r="GD207" s="420"/>
      <c r="GE207" s="420"/>
      <c r="GF207" s="420"/>
      <c r="GG207" s="420"/>
      <c r="GH207" s="420"/>
      <c r="GI207" s="420"/>
      <c r="GJ207" s="420"/>
      <c r="GK207" s="420"/>
      <c r="GL207" s="420"/>
      <c r="GM207" s="420"/>
      <c r="GN207" s="420"/>
      <c r="GO207" s="420"/>
      <c r="GP207" s="420"/>
      <c r="GQ207" s="420"/>
      <c r="GR207" s="420"/>
      <c r="GS207" s="420"/>
      <c r="GT207" s="420"/>
      <c r="GU207" s="420"/>
      <c r="GV207" s="420"/>
      <c r="GW207" s="420"/>
      <c r="GX207" s="420"/>
      <c r="GY207" s="420"/>
      <c r="GZ207" s="420"/>
      <c r="HA207" s="420"/>
      <c r="HB207" s="420"/>
      <c r="HC207" s="420"/>
      <c r="HD207" s="420"/>
      <c r="HE207" s="420"/>
      <c r="HF207" s="420"/>
      <c r="HG207" s="420"/>
      <c r="HH207" s="420"/>
      <c r="HI207" s="420"/>
      <c r="HJ207" s="420"/>
      <c r="HK207" s="420"/>
      <c r="HL207" s="420"/>
      <c r="HM207" s="420"/>
      <c r="HN207" s="420"/>
      <c r="HO207" s="420"/>
      <c r="HP207" s="420"/>
      <c r="HQ207" s="420"/>
      <c r="HR207" s="420"/>
      <c r="HS207" s="420"/>
      <c r="HT207" s="420"/>
      <c r="HU207" s="420"/>
      <c r="HV207" s="420"/>
      <c r="HW207" s="420"/>
      <c r="HX207" s="420"/>
      <c r="HY207" s="420"/>
      <c r="HZ207" s="420"/>
      <c r="IA207" s="420"/>
      <c r="IB207" s="420"/>
      <c r="IC207" s="420"/>
      <c r="ID207" s="420"/>
      <c r="IE207" s="420"/>
      <c r="IF207" s="420"/>
      <c r="IG207" s="420"/>
      <c r="IH207" s="420"/>
      <c r="II207" s="420"/>
      <c r="IJ207" s="420"/>
      <c r="IK207" s="420"/>
      <c r="IL207" s="420"/>
      <c r="IM207" s="420"/>
      <c r="IN207" s="420"/>
      <c r="IO207" s="420"/>
      <c r="IP207" s="420"/>
      <c r="IQ207" s="420"/>
      <c r="IR207" s="420"/>
      <c r="IS207" s="420"/>
      <c r="IT207" s="420"/>
      <c r="IU207" s="420"/>
      <c r="IV207" s="420"/>
      <c r="IW207" s="420"/>
      <c r="IX207" s="420"/>
      <c r="IY207" s="420"/>
      <c r="IZ207" s="420"/>
      <c r="JA207" s="420"/>
      <c r="JB207" s="420"/>
      <c r="JC207" s="420"/>
      <c r="JD207" s="420"/>
      <c r="JE207" s="420"/>
      <c r="JF207" s="420"/>
      <c r="JG207" s="420"/>
      <c r="JH207" s="420"/>
      <c r="JI207" s="420"/>
      <c r="JJ207" s="420"/>
      <c r="JK207" s="420"/>
      <c r="JL207" s="420"/>
      <c r="JM207" s="420"/>
      <c r="JN207" s="420"/>
      <c r="JO207" s="420"/>
      <c r="JP207" s="420"/>
      <c r="JQ207" s="420"/>
      <c r="JR207" s="420"/>
      <c r="JS207" s="420"/>
      <c r="JT207" s="420"/>
      <c r="JU207" s="420"/>
      <c r="JV207" s="420"/>
      <c r="JW207" s="420"/>
      <c r="JX207" s="420"/>
      <c r="JY207" s="420"/>
      <c r="JZ207" s="420"/>
      <c r="KA207" s="420"/>
    </row>
    <row r="208" spans="1:287" ht="30" customHeight="1">
      <c r="A208" s="6"/>
      <c r="B208" s="6"/>
      <c r="C208" s="201" t="s">
        <v>24</v>
      </c>
      <c r="D208" s="315">
        <f>SUM(D201:D207)</f>
        <v>48754006</v>
      </c>
      <c r="E208" s="6"/>
      <c r="F208" s="6"/>
      <c r="G208" s="6"/>
      <c r="H208" s="6"/>
      <c r="I208" s="6"/>
      <c r="N208" s="6"/>
      <c r="O208" s="6"/>
      <c r="P208" s="420"/>
      <c r="Q208" s="420"/>
      <c r="R208" s="420"/>
      <c r="S208" s="420"/>
      <c r="T208" s="420"/>
      <c r="U208" s="420"/>
      <c r="V208" s="420"/>
      <c r="W208" s="420"/>
      <c r="X208" s="420"/>
      <c r="Y208" s="420"/>
      <c r="Z208" s="420"/>
      <c r="AA208" s="420"/>
      <c r="AB208" s="420"/>
      <c r="AC208" s="420"/>
      <c r="AD208" s="420"/>
      <c r="AE208" s="420"/>
      <c r="AF208" s="420"/>
      <c r="AG208" s="420"/>
      <c r="AH208" s="420"/>
      <c r="AI208" s="420"/>
      <c r="AJ208" s="420"/>
      <c r="AK208" s="420"/>
      <c r="AL208" s="420"/>
      <c r="AM208" s="420"/>
      <c r="AN208" s="420"/>
      <c r="AO208" s="420"/>
      <c r="AP208" s="420"/>
      <c r="AQ208" s="420"/>
      <c r="AR208" s="420"/>
      <c r="AS208" s="420"/>
      <c r="AT208" s="420"/>
      <c r="AU208" s="420"/>
      <c r="AV208" s="420"/>
      <c r="AW208" s="420"/>
      <c r="AX208" s="420"/>
      <c r="AY208" s="420"/>
      <c r="AZ208" s="420"/>
      <c r="BA208" s="420"/>
      <c r="BB208" s="420"/>
      <c r="BC208" s="420"/>
      <c r="BD208" s="420"/>
      <c r="BE208" s="420"/>
      <c r="BF208" s="420"/>
      <c r="BG208" s="420"/>
      <c r="BH208" s="420"/>
      <c r="BI208" s="420"/>
      <c r="BJ208" s="420"/>
      <c r="BK208" s="420"/>
      <c r="BL208" s="420"/>
      <c r="BM208" s="420"/>
      <c r="BN208" s="420"/>
      <c r="BO208" s="420"/>
      <c r="BP208" s="420"/>
      <c r="BQ208" s="420"/>
      <c r="BR208" s="420"/>
      <c r="BS208" s="420"/>
      <c r="BT208" s="420"/>
      <c r="BU208" s="420"/>
      <c r="BV208" s="420"/>
      <c r="BW208" s="420"/>
      <c r="BX208" s="420"/>
      <c r="BY208" s="420"/>
      <c r="BZ208" s="420"/>
      <c r="CA208" s="420"/>
      <c r="CB208" s="420"/>
      <c r="CC208" s="420"/>
      <c r="CD208" s="420"/>
      <c r="CE208" s="420"/>
      <c r="CF208" s="420"/>
      <c r="CG208" s="420"/>
      <c r="CH208" s="420"/>
      <c r="CI208" s="420"/>
      <c r="CJ208" s="420"/>
      <c r="CK208" s="420"/>
      <c r="CL208" s="420"/>
      <c r="CM208" s="420"/>
      <c r="CN208" s="420"/>
      <c r="CO208" s="420"/>
      <c r="CP208" s="420"/>
      <c r="CQ208" s="420"/>
      <c r="CR208" s="420"/>
      <c r="CS208" s="420"/>
      <c r="CT208" s="420"/>
      <c r="CU208" s="420"/>
      <c r="CV208" s="420"/>
      <c r="CW208" s="420"/>
      <c r="CX208" s="420"/>
      <c r="CY208" s="420"/>
      <c r="CZ208" s="420"/>
      <c r="DA208" s="420"/>
      <c r="DB208" s="420"/>
      <c r="DC208" s="420"/>
      <c r="DD208" s="420"/>
      <c r="DE208" s="420"/>
      <c r="DF208" s="420"/>
      <c r="DG208" s="420"/>
      <c r="DH208" s="420"/>
      <c r="DI208" s="420"/>
      <c r="DJ208" s="420"/>
      <c r="DK208" s="420"/>
      <c r="DL208" s="420"/>
      <c r="DM208" s="420"/>
      <c r="DN208" s="420"/>
      <c r="DO208" s="420"/>
      <c r="DP208" s="420"/>
      <c r="DQ208" s="420"/>
      <c r="DR208" s="420"/>
      <c r="DS208" s="420"/>
      <c r="DT208" s="420"/>
      <c r="DU208" s="420"/>
      <c r="DV208" s="420"/>
      <c r="DW208" s="420"/>
      <c r="DX208" s="420"/>
      <c r="DY208" s="420"/>
      <c r="DZ208" s="420"/>
      <c r="EA208" s="420"/>
      <c r="EB208" s="420"/>
      <c r="EC208" s="420"/>
      <c r="ED208" s="420"/>
      <c r="EE208" s="420"/>
      <c r="EF208" s="420"/>
      <c r="EG208" s="420"/>
      <c r="EH208" s="420"/>
      <c r="EI208" s="420"/>
      <c r="EJ208" s="420"/>
      <c r="EK208" s="420"/>
      <c r="EL208" s="420"/>
      <c r="EM208" s="420"/>
      <c r="EN208" s="420"/>
      <c r="EO208" s="420"/>
      <c r="EP208" s="420"/>
      <c r="EQ208" s="420"/>
      <c r="ER208" s="420"/>
      <c r="ES208" s="420"/>
      <c r="ET208" s="420"/>
      <c r="EU208" s="420"/>
      <c r="EV208" s="420"/>
      <c r="EW208" s="420"/>
      <c r="EX208" s="420"/>
      <c r="EY208" s="420"/>
      <c r="EZ208" s="420"/>
      <c r="FA208" s="420"/>
      <c r="FB208" s="420"/>
      <c r="FC208" s="420"/>
      <c r="FD208" s="420"/>
      <c r="FE208" s="420"/>
      <c r="FF208" s="420"/>
      <c r="FG208" s="420"/>
      <c r="FH208" s="420"/>
      <c r="FI208" s="420"/>
      <c r="FJ208" s="420"/>
      <c r="FK208" s="420"/>
      <c r="FL208" s="420"/>
      <c r="FM208" s="420"/>
      <c r="FN208" s="420"/>
      <c r="FO208" s="420"/>
      <c r="FP208" s="420"/>
      <c r="FQ208" s="420"/>
      <c r="FR208" s="420"/>
      <c r="FS208" s="420"/>
      <c r="FT208" s="420"/>
      <c r="FU208" s="420"/>
      <c r="FV208" s="420"/>
      <c r="FW208" s="420"/>
      <c r="FX208" s="420"/>
      <c r="FY208" s="420"/>
      <c r="FZ208" s="420"/>
      <c r="GA208" s="420"/>
      <c r="GB208" s="420"/>
      <c r="GC208" s="420"/>
      <c r="GD208" s="420"/>
      <c r="GE208" s="420"/>
      <c r="GF208" s="420"/>
      <c r="GG208" s="420"/>
      <c r="GH208" s="420"/>
      <c r="GI208" s="420"/>
      <c r="GJ208" s="420"/>
      <c r="GK208" s="420"/>
      <c r="GL208" s="420"/>
      <c r="GM208" s="420"/>
      <c r="GN208" s="420"/>
      <c r="GO208" s="420"/>
      <c r="GP208" s="420"/>
      <c r="GQ208" s="420"/>
      <c r="GR208" s="420"/>
      <c r="GS208" s="420"/>
      <c r="GT208" s="420"/>
      <c r="GU208" s="420"/>
      <c r="GV208" s="420"/>
      <c r="GW208" s="420"/>
      <c r="GX208" s="420"/>
      <c r="GY208" s="420"/>
      <c r="GZ208" s="420"/>
      <c r="HA208" s="420"/>
      <c r="HB208" s="420"/>
      <c r="HC208" s="420"/>
      <c r="HD208" s="420"/>
      <c r="HE208" s="420"/>
      <c r="HF208" s="420"/>
      <c r="HG208" s="420"/>
      <c r="HH208" s="420"/>
      <c r="HI208" s="420"/>
      <c r="HJ208" s="420"/>
      <c r="HK208" s="420"/>
      <c r="HL208" s="420"/>
      <c r="HM208" s="420"/>
      <c r="HN208" s="420"/>
      <c r="HO208" s="420"/>
      <c r="HP208" s="420"/>
      <c r="HQ208" s="420"/>
      <c r="HR208" s="420"/>
      <c r="HS208" s="420"/>
      <c r="HT208" s="420"/>
      <c r="HU208" s="420"/>
      <c r="HV208" s="420"/>
      <c r="HW208" s="420"/>
      <c r="HX208" s="420"/>
      <c r="HY208" s="420"/>
      <c r="HZ208" s="420"/>
      <c r="IA208" s="420"/>
      <c r="IB208" s="420"/>
      <c r="IC208" s="420"/>
      <c r="ID208" s="420"/>
      <c r="IE208" s="420"/>
      <c r="IF208" s="420"/>
      <c r="IG208" s="420"/>
      <c r="IH208" s="420"/>
      <c r="II208" s="420"/>
      <c r="IJ208" s="420"/>
      <c r="IK208" s="420"/>
      <c r="IL208" s="420"/>
      <c r="IM208" s="420"/>
      <c r="IN208" s="420"/>
      <c r="IO208" s="420"/>
      <c r="IP208" s="420"/>
      <c r="IQ208" s="420"/>
      <c r="IR208" s="420"/>
      <c r="IS208" s="420"/>
      <c r="IT208" s="420"/>
      <c r="IU208" s="420"/>
      <c r="IV208" s="420"/>
      <c r="IW208" s="420"/>
      <c r="IX208" s="420"/>
      <c r="IY208" s="420"/>
      <c r="IZ208" s="420"/>
      <c r="JA208" s="420"/>
      <c r="JB208" s="420"/>
      <c r="JC208" s="420"/>
      <c r="JD208" s="420"/>
      <c r="JE208" s="420"/>
      <c r="JF208" s="420"/>
      <c r="JG208" s="420"/>
      <c r="JH208" s="420"/>
      <c r="JI208" s="420"/>
      <c r="JJ208" s="420"/>
      <c r="JK208" s="420"/>
      <c r="JL208" s="420"/>
      <c r="JM208" s="420"/>
      <c r="JN208" s="420"/>
      <c r="JO208" s="420"/>
      <c r="JP208" s="420"/>
      <c r="JQ208" s="420"/>
      <c r="JR208" s="420"/>
      <c r="JS208" s="420"/>
      <c r="JT208" s="420"/>
      <c r="JU208" s="420"/>
      <c r="JV208" s="420"/>
      <c r="JW208" s="420"/>
      <c r="JX208" s="420"/>
      <c r="JY208" s="420"/>
      <c r="JZ208" s="420"/>
      <c r="KA208" s="420"/>
    </row>
    <row r="209" spans="1:287" ht="30" customHeight="1">
      <c r="A209" s="6"/>
      <c r="B209" s="6"/>
      <c r="C209" s="341" t="s">
        <v>25</v>
      </c>
      <c r="D209" s="167">
        <f>D208/30</f>
        <v>1625133.5333333334</v>
      </c>
      <c r="E209" s="6"/>
      <c r="F209" s="6"/>
      <c r="G209" s="6"/>
      <c r="H209" s="6"/>
      <c r="I209" s="6"/>
      <c r="N209" s="6"/>
      <c r="O209" s="6"/>
      <c r="P209" s="420"/>
      <c r="Q209" s="420"/>
      <c r="R209" s="420"/>
      <c r="S209" s="420"/>
      <c r="T209" s="420"/>
      <c r="U209" s="420"/>
      <c r="V209" s="420"/>
      <c r="W209" s="420"/>
      <c r="X209" s="420"/>
      <c r="Y209" s="420"/>
      <c r="Z209" s="420"/>
      <c r="AA209" s="420"/>
      <c r="AB209" s="420"/>
      <c r="AC209" s="420"/>
      <c r="AD209" s="420"/>
      <c r="AE209" s="420"/>
      <c r="AF209" s="420"/>
      <c r="AG209" s="420"/>
      <c r="AH209" s="420"/>
      <c r="AI209" s="420"/>
      <c r="AJ209" s="420"/>
      <c r="AK209" s="420"/>
      <c r="AL209" s="420"/>
      <c r="AM209" s="420"/>
      <c r="AN209" s="420"/>
      <c r="AO209" s="420"/>
      <c r="AP209" s="420"/>
      <c r="AQ209" s="420"/>
      <c r="AR209" s="420"/>
      <c r="AS209" s="420"/>
      <c r="AT209" s="420"/>
      <c r="AU209" s="420"/>
      <c r="AV209" s="420"/>
      <c r="AW209" s="420"/>
      <c r="AX209" s="420"/>
      <c r="AY209" s="420"/>
      <c r="AZ209" s="420"/>
      <c r="BA209" s="420"/>
      <c r="BB209" s="420"/>
      <c r="BC209" s="420"/>
      <c r="BD209" s="420"/>
      <c r="BE209" s="420"/>
      <c r="BF209" s="420"/>
      <c r="BG209" s="420"/>
      <c r="BH209" s="420"/>
      <c r="BI209" s="420"/>
      <c r="BJ209" s="420"/>
      <c r="BK209" s="420"/>
      <c r="BL209" s="420"/>
      <c r="BM209" s="420"/>
      <c r="BN209" s="420"/>
      <c r="BO209" s="420"/>
      <c r="BP209" s="420"/>
      <c r="BQ209" s="420"/>
      <c r="BR209" s="420"/>
      <c r="BS209" s="420"/>
      <c r="BT209" s="420"/>
      <c r="BU209" s="420"/>
      <c r="BV209" s="420"/>
      <c r="BW209" s="420"/>
      <c r="BX209" s="420"/>
      <c r="BY209" s="420"/>
      <c r="BZ209" s="420"/>
      <c r="CA209" s="420"/>
      <c r="CB209" s="420"/>
      <c r="CC209" s="420"/>
      <c r="CD209" s="420"/>
      <c r="CE209" s="420"/>
      <c r="CF209" s="420"/>
      <c r="CG209" s="420"/>
      <c r="CH209" s="420"/>
      <c r="CI209" s="420"/>
      <c r="CJ209" s="420"/>
      <c r="CK209" s="420"/>
      <c r="CL209" s="420"/>
      <c r="CM209" s="420"/>
      <c r="CN209" s="420"/>
      <c r="CO209" s="420"/>
      <c r="CP209" s="420"/>
      <c r="CQ209" s="420"/>
      <c r="CR209" s="420"/>
      <c r="CS209" s="420"/>
      <c r="CT209" s="420"/>
      <c r="CU209" s="420"/>
      <c r="CV209" s="420"/>
      <c r="CW209" s="420"/>
      <c r="CX209" s="420"/>
      <c r="CY209" s="420"/>
      <c r="CZ209" s="420"/>
      <c r="DA209" s="420"/>
      <c r="DB209" s="420"/>
      <c r="DC209" s="420"/>
      <c r="DD209" s="420"/>
      <c r="DE209" s="420"/>
      <c r="DF209" s="420"/>
      <c r="DG209" s="420"/>
      <c r="DH209" s="420"/>
      <c r="DI209" s="420"/>
      <c r="DJ209" s="420"/>
      <c r="DK209" s="420"/>
      <c r="DL209" s="420"/>
      <c r="DM209" s="420"/>
      <c r="DN209" s="420"/>
      <c r="DO209" s="420"/>
      <c r="DP209" s="420"/>
      <c r="DQ209" s="420"/>
      <c r="DR209" s="420"/>
      <c r="DS209" s="420"/>
      <c r="DT209" s="420"/>
      <c r="DU209" s="420"/>
      <c r="DV209" s="420"/>
      <c r="DW209" s="420"/>
      <c r="DX209" s="420"/>
      <c r="DY209" s="420"/>
      <c r="DZ209" s="420"/>
      <c r="EA209" s="420"/>
      <c r="EB209" s="420"/>
      <c r="EC209" s="420"/>
      <c r="ED209" s="420"/>
      <c r="EE209" s="420"/>
      <c r="EF209" s="420"/>
      <c r="EG209" s="420"/>
      <c r="EH209" s="420"/>
      <c r="EI209" s="420"/>
      <c r="EJ209" s="420"/>
      <c r="EK209" s="420"/>
      <c r="EL209" s="420"/>
      <c r="EM209" s="420"/>
      <c r="EN209" s="420"/>
      <c r="EO209" s="420"/>
      <c r="EP209" s="420"/>
      <c r="EQ209" s="420"/>
      <c r="ER209" s="420"/>
      <c r="ES209" s="420"/>
      <c r="ET209" s="420"/>
      <c r="EU209" s="420"/>
      <c r="EV209" s="420"/>
      <c r="EW209" s="420"/>
      <c r="EX209" s="420"/>
      <c r="EY209" s="420"/>
      <c r="EZ209" s="420"/>
      <c r="FA209" s="420"/>
      <c r="FB209" s="420"/>
      <c r="FC209" s="420"/>
      <c r="FD209" s="420"/>
      <c r="FE209" s="420"/>
      <c r="FF209" s="420"/>
      <c r="FG209" s="420"/>
      <c r="FH209" s="420"/>
      <c r="FI209" s="420"/>
      <c r="FJ209" s="420"/>
      <c r="FK209" s="420"/>
      <c r="FL209" s="420"/>
      <c r="FM209" s="420"/>
      <c r="FN209" s="420"/>
      <c r="FO209" s="420"/>
      <c r="FP209" s="420"/>
      <c r="FQ209" s="420"/>
      <c r="FR209" s="420"/>
      <c r="FS209" s="420"/>
      <c r="FT209" s="420"/>
      <c r="FU209" s="420"/>
      <c r="FV209" s="420"/>
      <c r="FW209" s="420"/>
      <c r="FX209" s="420"/>
      <c r="FY209" s="420"/>
      <c r="FZ209" s="420"/>
      <c r="GA209" s="420"/>
      <c r="GB209" s="420"/>
      <c r="GC209" s="420"/>
      <c r="GD209" s="420"/>
      <c r="GE209" s="420"/>
      <c r="GF209" s="420"/>
      <c r="GG209" s="420"/>
      <c r="GH209" s="420"/>
      <c r="GI209" s="420"/>
      <c r="GJ209" s="420"/>
      <c r="GK209" s="420"/>
      <c r="GL209" s="420"/>
      <c r="GM209" s="420"/>
      <c r="GN209" s="420"/>
      <c r="GO209" s="420"/>
      <c r="GP209" s="420"/>
      <c r="GQ209" s="420"/>
      <c r="GR209" s="420"/>
      <c r="GS209" s="420"/>
      <c r="GT209" s="420"/>
      <c r="GU209" s="420"/>
      <c r="GV209" s="420"/>
      <c r="GW209" s="420"/>
      <c r="GX209" s="420"/>
      <c r="GY209" s="420"/>
      <c r="GZ209" s="420"/>
      <c r="HA209" s="420"/>
      <c r="HB209" s="420"/>
      <c r="HC209" s="420"/>
      <c r="HD209" s="420"/>
      <c r="HE209" s="420"/>
      <c r="HF209" s="420"/>
      <c r="HG209" s="420"/>
      <c r="HH209" s="420"/>
      <c r="HI209" s="420"/>
      <c r="HJ209" s="420"/>
      <c r="HK209" s="420"/>
      <c r="HL209" s="420"/>
      <c r="HM209" s="420"/>
      <c r="HN209" s="420"/>
      <c r="HO209" s="420"/>
      <c r="HP209" s="420"/>
      <c r="HQ209" s="420"/>
      <c r="HR209" s="420"/>
      <c r="HS209" s="420"/>
      <c r="HT209" s="420"/>
      <c r="HU209" s="420"/>
      <c r="HV209" s="420"/>
      <c r="HW209" s="420"/>
      <c r="HX209" s="420"/>
      <c r="HY209" s="420"/>
      <c r="HZ209" s="420"/>
      <c r="IA209" s="420"/>
      <c r="IB209" s="420"/>
      <c r="IC209" s="420"/>
      <c r="ID209" s="420"/>
      <c r="IE209" s="420"/>
      <c r="IF209" s="420"/>
      <c r="IG209" s="420"/>
      <c r="IH209" s="420"/>
      <c r="II209" s="420"/>
      <c r="IJ209" s="420"/>
      <c r="IK209" s="420"/>
      <c r="IL209" s="420"/>
      <c r="IM209" s="420"/>
      <c r="IN209" s="420"/>
      <c r="IO209" s="420"/>
      <c r="IP209" s="420"/>
      <c r="IQ209" s="420"/>
      <c r="IR209" s="420"/>
      <c r="IS209" s="420"/>
      <c r="IT209" s="420"/>
      <c r="IU209" s="420"/>
      <c r="IV209" s="420"/>
      <c r="IW209" s="420"/>
      <c r="IX209" s="420"/>
      <c r="IY209" s="420"/>
      <c r="IZ209" s="420"/>
      <c r="JA209" s="420"/>
      <c r="JB209" s="420"/>
      <c r="JC209" s="420"/>
      <c r="JD209" s="420"/>
      <c r="JE209" s="420"/>
      <c r="JF209" s="420"/>
      <c r="JG209" s="420"/>
      <c r="JH209" s="420"/>
      <c r="JI209" s="420"/>
      <c r="JJ209" s="420"/>
      <c r="JK209" s="420"/>
      <c r="JL209" s="420"/>
      <c r="JM209" s="420"/>
      <c r="JN209" s="420"/>
      <c r="JO209" s="420"/>
      <c r="JP209" s="420"/>
      <c r="JQ209" s="420"/>
      <c r="JR209" s="420"/>
      <c r="JS209" s="420"/>
      <c r="JT209" s="420"/>
      <c r="JU209" s="420"/>
      <c r="JV209" s="420"/>
      <c r="JW209" s="420"/>
      <c r="JX209" s="420"/>
      <c r="JY209" s="420"/>
      <c r="JZ209" s="420"/>
      <c r="KA209" s="420"/>
    </row>
    <row r="210" spans="1:287" ht="30" customHeight="1">
      <c r="A210" s="6"/>
      <c r="B210" s="6"/>
      <c r="C210" s="201" t="s">
        <v>26</v>
      </c>
      <c r="D210" s="315">
        <v>24154212</v>
      </c>
      <c r="E210" s="6"/>
      <c r="F210" s="6"/>
      <c r="G210" s="6"/>
      <c r="H210" s="6"/>
      <c r="I210" s="6"/>
      <c r="N210" s="6"/>
      <c r="O210" s="6"/>
      <c r="P210" s="420"/>
      <c r="Q210" s="420"/>
      <c r="R210" s="420"/>
      <c r="S210" s="420"/>
      <c r="T210" s="420"/>
      <c r="U210" s="420"/>
      <c r="V210" s="420"/>
      <c r="W210" s="420"/>
      <c r="X210" s="420"/>
      <c r="Y210" s="420"/>
      <c r="Z210" s="420"/>
      <c r="AA210" s="420"/>
      <c r="AB210" s="420"/>
      <c r="AC210" s="420"/>
      <c r="AD210" s="420"/>
      <c r="AE210" s="420"/>
      <c r="AF210" s="420"/>
      <c r="AG210" s="420"/>
      <c r="AH210" s="420"/>
      <c r="AI210" s="420"/>
      <c r="AJ210" s="420"/>
      <c r="AK210" s="420"/>
      <c r="AL210" s="420"/>
      <c r="AM210" s="420"/>
      <c r="AN210" s="420"/>
      <c r="AO210" s="420"/>
      <c r="AP210" s="420"/>
      <c r="AQ210" s="420"/>
      <c r="AR210" s="420"/>
      <c r="AS210" s="420"/>
      <c r="AT210" s="420"/>
      <c r="AU210" s="420"/>
      <c r="AV210" s="420"/>
      <c r="AW210" s="420"/>
      <c r="AX210" s="420"/>
      <c r="AY210" s="420"/>
      <c r="AZ210" s="420"/>
      <c r="BA210" s="420"/>
      <c r="BB210" s="420"/>
      <c r="BC210" s="420"/>
      <c r="BD210" s="420"/>
      <c r="BE210" s="420"/>
      <c r="BF210" s="420"/>
      <c r="BG210" s="420"/>
      <c r="BH210" s="420"/>
      <c r="BI210" s="420"/>
      <c r="BJ210" s="420"/>
      <c r="BK210" s="420"/>
      <c r="BL210" s="420"/>
      <c r="BM210" s="420"/>
      <c r="BN210" s="420"/>
      <c r="BO210" s="420"/>
      <c r="BP210" s="420"/>
      <c r="BQ210" s="420"/>
      <c r="BR210" s="420"/>
      <c r="BS210" s="420"/>
      <c r="BT210" s="420"/>
      <c r="BU210" s="420"/>
      <c r="BV210" s="420"/>
      <c r="BW210" s="420"/>
      <c r="BX210" s="420"/>
      <c r="BY210" s="420"/>
      <c r="BZ210" s="420"/>
      <c r="CA210" s="420"/>
      <c r="CB210" s="420"/>
      <c r="CC210" s="420"/>
      <c r="CD210" s="420"/>
      <c r="CE210" s="420"/>
      <c r="CF210" s="420"/>
      <c r="CG210" s="420"/>
      <c r="CH210" s="420"/>
      <c r="CI210" s="420"/>
      <c r="CJ210" s="420"/>
      <c r="CK210" s="420"/>
      <c r="CL210" s="420"/>
      <c r="CM210" s="420"/>
      <c r="CN210" s="420"/>
      <c r="CO210" s="420"/>
      <c r="CP210" s="420"/>
      <c r="CQ210" s="420"/>
      <c r="CR210" s="420"/>
      <c r="CS210" s="420"/>
      <c r="CT210" s="420"/>
      <c r="CU210" s="420"/>
      <c r="CV210" s="420"/>
      <c r="CW210" s="420"/>
      <c r="CX210" s="420"/>
      <c r="CY210" s="420"/>
      <c r="CZ210" s="420"/>
      <c r="DA210" s="420"/>
      <c r="DB210" s="420"/>
      <c r="DC210" s="420"/>
      <c r="DD210" s="420"/>
      <c r="DE210" s="420"/>
      <c r="DF210" s="420"/>
      <c r="DG210" s="420"/>
      <c r="DH210" s="420"/>
      <c r="DI210" s="420"/>
      <c r="DJ210" s="420"/>
      <c r="DK210" s="420"/>
      <c r="DL210" s="420"/>
      <c r="DM210" s="420"/>
      <c r="DN210" s="420"/>
      <c r="DO210" s="420"/>
      <c r="DP210" s="420"/>
      <c r="DQ210" s="420"/>
      <c r="DR210" s="420"/>
      <c r="DS210" s="420"/>
      <c r="DT210" s="420"/>
      <c r="DU210" s="420"/>
      <c r="DV210" s="420"/>
      <c r="DW210" s="420"/>
      <c r="DX210" s="420"/>
      <c r="DY210" s="420"/>
      <c r="DZ210" s="420"/>
      <c r="EA210" s="420"/>
      <c r="EB210" s="420"/>
      <c r="EC210" s="420"/>
      <c r="ED210" s="420"/>
      <c r="EE210" s="420"/>
      <c r="EF210" s="420"/>
      <c r="EG210" s="420"/>
      <c r="EH210" s="420"/>
      <c r="EI210" s="420"/>
      <c r="EJ210" s="420"/>
      <c r="EK210" s="420"/>
      <c r="EL210" s="420"/>
      <c r="EM210" s="420"/>
      <c r="EN210" s="420"/>
      <c r="EO210" s="420"/>
      <c r="EP210" s="420"/>
      <c r="EQ210" s="420"/>
      <c r="ER210" s="420"/>
      <c r="ES210" s="420"/>
      <c r="ET210" s="420"/>
      <c r="EU210" s="420"/>
      <c r="EV210" s="420"/>
      <c r="EW210" s="420"/>
      <c r="EX210" s="420"/>
      <c r="EY210" s="420"/>
      <c r="EZ210" s="420"/>
      <c r="FA210" s="420"/>
      <c r="FB210" s="420"/>
      <c r="FC210" s="420"/>
      <c r="FD210" s="420"/>
      <c r="FE210" s="420"/>
      <c r="FF210" s="420"/>
      <c r="FG210" s="420"/>
      <c r="FH210" s="420"/>
      <c r="FI210" s="420"/>
      <c r="FJ210" s="420"/>
      <c r="FK210" s="420"/>
      <c r="FL210" s="420"/>
      <c r="FM210" s="420"/>
      <c r="FN210" s="420"/>
      <c r="FO210" s="420"/>
      <c r="FP210" s="420"/>
      <c r="FQ210" s="420"/>
      <c r="FR210" s="420"/>
      <c r="FS210" s="420"/>
      <c r="FT210" s="420"/>
      <c r="FU210" s="420"/>
      <c r="FV210" s="420"/>
      <c r="FW210" s="420"/>
      <c r="FX210" s="420"/>
      <c r="FY210" s="420"/>
      <c r="FZ210" s="420"/>
      <c r="GA210" s="420"/>
      <c r="GB210" s="420"/>
      <c r="GC210" s="420"/>
      <c r="GD210" s="420"/>
      <c r="GE210" s="420"/>
      <c r="GF210" s="420"/>
      <c r="GG210" s="420"/>
      <c r="GH210" s="420"/>
      <c r="GI210" s="420"/>
      <c r="GJ210" s="420"/>
      <c r="GK210" s="420"/>
      <c r="GL210" s="420"/>
      <c r="GM210" s="420"/>
      <c r="GN210" s="420"/>
      <c r="GO210" s="420"/>
      <c r="GP210" s="420"/>
      <c r="GQ210" s="420"/>
      <c r="GR210" s="420"/>
      <c r="GS210" s="420"/>
      <c r="GT210" s="420"/>
      <c r="GU210" s="420"/>
      <c r="GV210" s="420"/>
      <c r="GW210" s="420"/>
      <c r="GX210" s="420"/>
      <c r="GY210" s="420"/>
      <c r="GZ210" s="420"/>
      <c r="HA210" s="420"/>
      <c r="HB210" s="420"/>
      <c r="HC210" s="420"/>
      <c r="HD210" s="420"/>
      <c r="HE210" s="420"/>
      <c r="HF210" s="420"/>
      <c r="HG210" s="420"/>
      <c r="HH210" s="420"/>
      <c r="HI210" s="420"/>
      <c r="HJ210" s="420"/>
      <c r="HK210" s="420"/>
      <c r="HL210" s="420"/>
      <c r="HM210" s="420"/>
      <c r="HN210" s="420"/>
      <c r="HO210" s="420"/>
      <c r="HP210" s="420"/>
      <c r="HQ210" s="420"/>
      <c r="HR210" s="420"/>
      <c r="HS210" s="420"/>
      <c r="HT210" s="420"/>
      <c r="HU210" s="420"/>
      <c r="HV210" s="420"/>
      <c r="HW210" s="420"/>
      <c r="HX210" s="420"/>
      <c r="HY210" s="420"/>
      <c r="HZ210" s="420"/>
      <c r="IA210" s="420"/>
      <c r="IB210" s="420"/>
      <c r="IC210" s="420"/>
      <c r="ID210" s="420"/>
      <c r="IE210" s="420"/>
      <c r="IF210" s="420"/>
      <c r="IG210" s="420"/>
      <c r="IH210" s="420"/>
      <c r="II210" s="420"/>
      <c r="IJ210" s="420"/>
      <c r="IK210" s="420"/>
      <c r="IL210" s="420"/>
      <c r="IM210" s="420"/>
      <c r="IN210" s="420"/>
      <c r="IO210" s="420"/>
      <c r="IP210" s="420"/>
      <c r="IQ210" s="420"/>
      <c r="IR210" s="420"/>
      <c r="IS210" s="420"/>
      <c r="IT210" s="420"/>
      <c r="IU210" s="420"/>
      <c r="IV210" s="420"/>
      <c r="IW210" s="420"/>
      <c r="IX210" s="420"/>
      <c r="IY210" s="420"/>
      <c r="IZ210" s="420"/>
      <c r="JA210" s="420"/>
      <c r="JB210" s="420"/>
      <c r="JC210" s="420"/>
      <c r="JD210" s="420"/>
      <c r="JE210" s="420"/>
      <c r="JF210" s="420"/>
      <c r="JG210" s="420"/>
      <c r="JH210" s="420"/>
      <c r="JI210" s="420"/>
      <c r="JJ210" s="420"/>
      <c r="JK210" s="420"/>
      <c r="JL210" s="420"/>
      <c r="JM210" s="420"/>
      <c r="JN210" s="420"/>
      <c r="JO210" s="420"/>
      <c r="JP210" s="420"/>
      <c r="JQ210" s="420"/>
      <c r="JR210" s="420"/>
      <c r="JS210" s="420"/>
      <c r="JT210" s="420"/>
      <c r="JU210" s="420"/>
      <c r="JV210" s="420"/>
      <c r="JW210" s="420"/>
      <c r="JX210" s="420"/>
      <c r="JY210" s="420"/>
      <c r="JZ210" s="420"/>
      <c r="KA210" s="420"/>
    </row>
    <row r="211" spans="1:287" ht="30" customHeight="1">
      <c r="A211" s="6"/>
      <c r="B211" s="6"/>
      <c r="C211" s="356" t="s">
        <v>27</v>
      </c>
      <c r="D211" s="167">
        <f>+D210/30</f>
        <v>805140.4</v>
      </c>
      <c r="E211" s="6"/>
      <c r="F211" s="6"/>
      <c r="G211" s="6"/>
      <c r="H211" s="6"/>
      <c r="I211" s="6"/>
      <c r="N211" s="6"/>
      <c r="O211" s="6"/>
      <c r="P211" s="420"/>
      <c r="Q211" s="420"/>
      <c r="R211" s="420"/>
      <c r="S211" s="420"/>
      <c r="T211" s="420"/>
      <c r="U211" s="420"/>
      <c r="V211" s="420"/>
      <c r="W211" s="420"/>
      <c r="X211" s="420"/>
      <c r="Y211" s="420"/>
      <c r="Z211" s="420"/>
      <c r="AA211" s="420"/>
      <c r="AB211" s="420"/>
      <c r="AC211" s="420"/>
      <c r="AD211" s="420"/>
      <c r="AE211" s="420"/>
      <c r="AF211" s="420"/>
      <c r="AG211" s="420"/>
      <c r="AH211" s="420"/>
      <c r="AI211" s="420"/>
      <c r="AJ211" s="420"/>
      <c r="AK211" s="420"/>
      <c r="AL211" s="420"/>
      <c r="AM211" s="420"/>
      <c r="AN211" s="420"/>
      <c r="AO211" s="420"/>
      <c r="AP211" s="420"/>
      <c r="AQ211" s="420"/>
      <c r="AR211" s="420"/>
      <c r="AS211" s="420"/>
      <c r="AT211" s="420"/>
      <c r="AU211" s="420"/>
      <c r="AV211" s="420"/>
      <c r="AW211" s="420"/>
      <c r="AX211" s="420"/>
      <c r="AY211" s="420"/>
      <c r="AZ211" s="420"/>
      <c r="BA211" s="420"/>
      <c r="BB211" s="420"/>
      <c r="BC211" s="420"/>
      <c r="BD211" s="420"/>
      <c r="BE211" s="420"/>
      <c r="BF211" s="420"/>
      <c r="BG211" s="420"/>
      <c r="BH211" s="420"/>
      <c r="BI211" s="420"/>
      <c r="BJ211" s="420"/>
      <c r="BK211" s="420"/>
      <c r="BL211" s="420"/>
      <c r="BM211" s="420"/>
      <c r="BN211" s="420"/>
      <c r="BO211" s="420"/>
      <c r="BP211" s="420"/>
      <c r="BQ211" s="420"/>
      <c r="BR211" s="420"/>
      <c r="BS211" s="420"/>
      <c r="BT211" s="420"/>
      <c r="BU211" s="420"/>
      <c r="BV211" s="420"/>
      <c r="BW211" s="420"/>
      <c r="BX211" s="420"/>
      <c r="BY211" s="420"/>
      <c r="BZ211" s="420"/>
      <c r="CA211" s="420"/>
      <c r="CB211" s="420"/>
      <c r="CC211" s="420"/>
      <c r="CD211" s="420"/>
      <c r="CE211" s="420"/>
      <c r="CF211" s="420"/>
      <c r="CG211" s="420"/>
      <c r="CH211" s="420"/>
      <c r="CI211" s="420"/>
      <c r="CJ211" s="420"/>
      <c r="CK211" s="420"/>
      <c r="CL211" s="420"/>
      <c r="CM211" s="420"/>
      <c r="CN211" s="420"/>
      <c r="CO211" s="420"/>
      <c r="CP211" s="420"/>
      <c r="CQ211" s="420"/>
      <c r="CR211" s="420"/>
      <c r="CS211" s="420"/>
      <c r="CT211" s="420"/>
      <c r="CU211" s="420"/>
      <c r="CV211" s="420"/>
      <c r="CW211" s="420"/>
      <c r="CX211" s="420"/>
      <c r="CY211" s="420"/>
      <c r="CZ211" s="420"/>
      <c r="DA211" s="420"/>
      <c r="DB211" s="420"/>
      <c r="DC211" s="420"/>
      <c r="DD211" s="420"/>
      <c r="DE211" s="420"/>
      <c r="DF211" s="420"/>
      <c r="DG211" s="420"/>
      <c r="DH211" s="420"/>
      <c r="DI211" s="420"/>
      <c r="DJ211" s="420"/>
      <c r="DK211" s="420"/>
      <c r="DL211" s="420"/>
      <c r="DM211" s="420"/>
      <c r="DN211" s="420"/>
      <c r="DO211" s="420"/>
      <c r="DP211" s="420"/>
      <c r="DQ211" s="420"/>
      <c r="DR211" s="420"/>
      <c r="DS211" s="420"/>
      <c r="DT211" s="420"/>
      <c r="DU211" s="420"/>
      <c r="DV211" s="420"/>
      <c r="DW211" s="420"/>
      <c r="DX211" s="420"/>
      <c r="DY211" s="420"/>
      <c r="DZ211" s="420"/>
      <c r="EA211" s="420"/>
      <c r="EB211" s="420"/>
      <c r="EC211" s="420"/>
      <c r="ED211" s="420"/>
      <c r="EE211" s="420"/>
      <c r="EF211" s="420"/>
      <c r="EG211" s="420"/>
      <c r="EH211" s="420"/>
      <c r="EI211" s="420"/>
      <c r="EJ211" s="420"/>
      <c r="EK211" s="420"/>
      <c r="EL211" s="420"/>
      <c r="EM211" s="420"/>
      <c r="EN211" s="420"/>
      <c r="EO211" s="420"/>
      <c r="EP211" s="420"/>
      <c r="EQ211" s="420"/>
      <c r="ER211" s="420"/>
      <c r="ES211" s="420"/>
      <c r="ET211" s="420"/>
      <c r="EU211" s="420"/>
      <c r="EV211" s="420"/>
      <c r="EW211" s="420"/>
      <c r="EX211" s="420"/>
      <c r="EY211" s="420"/>
      <c r="EZ211" s="420"/>
      <c r="FA211" s="420"/>
      <c r="FB211" s="420"/>
      <c r="FC211" s="420"/>
      <c r="FD211" s="420"/>
      <c r="FE211" s="420"/>
      <c r="FF211" s="420"/>
      <c r="FG211" s="420"/>
      <c r="FH211" s="420"/>
      <c r="FI211" s="420"/>
      <c r="FJ211" s="420"/>
      <c r="FK211" s="420"/>
      <c r="FL211" s="420"/>
      <c r="FM211" s="420"/>
      <c r="FN211" s="420"/>
      <c r="FO211" s="420"/>
      <c r="FP211" s="420"/>
      <c r="FQ211" s="420"/>
      <c r="FR211" s="420"/>
      <c r="FS211" s="420"/>
      <c r="FT211" s="420"/>
      <c r="FU211" s="420"/>
      <c r="FV211" s="420"/>
      <c r="FW211" s="420"/>
      <c r="FX211" s="420"/>
      <c r="FY211" s="420"/>
      <c r="FZ211" s="420"/>
      <c r="GA211" s="420"/>
      <c r="GB211" s="420"/>
      <c r="GC211" s="420"/>
      <c r="GD211" s="420"/>
      <c r="GE211" s="420"/>
      <c r="GF211" s="420"/>
      <c r="GG211" s="420"/>
      <c r="GH211" s="420"/>
      <c r="GI211" s="420"/>
      <c r="GJ211" s="420"/>
      <c r="GK211" s="420"/>
      <c r="GL211" s="420"/>
      <c r="GM211" s="420"/>
      <c r="GN211" s="420"/>
      <c r="GO211" s="420"/>
      <c r="GP211" s="420"/>
      <c r="GQ211" s="420"/>
      <c r="GR211" s="420"/>
      <c r="GS211" s="420"/>
      <c r="GT211" s="420"/>
      <c r="GU211" s="420"/>
      <c r="GV211" s="420"/>
      <c r="GW211" s="420"/>
      <c r="GX211" s="420"/>
      <c r="GY211" s="420"/>
      <c r="GZ211" s="420"/>
      <c r="HA211" s="420"/>
      <c r="HB211" s="420"/>
      <c r="HC211" s="420"/>
      <c r="HD211" s="420"/>
      <c r="HE211" s="420"/>
      <c r="HF211" s="420"/>
      <c r="HG211" s="420"/>
      <c r="HH211" s="420"/>
      <c r="HI211" s="420"/>
      <c r="HJ211" s="420"/>
      <c r="HK211" s="420"/>
      <c r="HL211" s="420"/>
      <c r="HM211" s="420"/>
      <c r="HN211" s="420"/>
      <c r="HO211" s="420"/>
      <c r="HP211" s="420"/>
      <c r="HQ211" s="420"/>
      <c r="HR211" s="420"/>
      <c r="HS211" s="420"/>
      <c r="HT211" s="420"/>
      <c r="HU211" s="420"/>
      <c r="HV211" s="420"/>
      <c r="HW211" s="420"/>
      <c r="HX211" s="420"/>
      <c r="HY211" s="420"/>
      <c r="HZ211" s="420"/>
      <c r="IA211" s="420"/>
      <c r="IB211" s="420"/>
      <c r="IC211" s="420"/>
      <c r="ID211" s="420"/>
      <c r="IE211" s="420"/>
      <c r="IF211" s="420"/>
      <c r="IG211" s="420"/>
      <c r="IH211" s="420"/>
      <c r="II211" s="420"/>
      <c r="IJ211" s="420"/>
      <c r="IK211" s="420"/>
      <c r="IL211" s="420"/>
      <c r="IM211" s="420"/>
      <c r="IN211" s="420"/>
      <c r="IO211" s="420"/>
      <c r="IP211" s="420"/>
      <c r="IQ211" s="420"/>
      <c r="IR211" s="420"/>
      <c r="IS211" s="420"/>
      <c r="IT211" s="420"/>
      <c r="IU211" s="420"/>
      <c r="IV211" s="420"/>
      <c r="IW211" s="420"/>
      <c r="IX211" s="420"/>
      <c r="IY211" s="420"/>
      <c r="IZ211" s="420"/>
      <c r="JA211" s="420"/>
      <c r="JB211" s="420"/>
      <c r="JC211" s="420"/>
      <c r="JD211" s="420"/>
      <c r="JE211" s="420"/>
      <c r="JF211" s="420"/>
      <c r="JG211" s="420"/>
      <c r="JH211" s="420"/>
      <c r="JI211" s="420"/>
      <c r="JJ211" s="420"/>
      <c r="JK211" s="420"/>
      <c r="JL211" s="420"/>
      <c r="JM211" s="420"/>
      <c r="JN211" s="420"/>
      <c r="JO211" s="420"/>
      <c r="JP211" s="420"/>
      <c r="JQ211" s="420"/>
      <c r="JR211" s="420"/>
      <c r="JS211" s="420"/>
      <c r="JT211" s="420"/>
      <c r="JU211" s="420"/>
      <c r="JV211" s="420"/>
      <c r="JW211" s="420"/>
      <c r="JX211" s="420"/>
      <c r="JY211" s="420"/>
      <c r="JZ211" s="420"/>
      <c r="KA211" s="420"/>
    </row>
    <row r="212" spans="1:287" ht="30" customHeight="1">
      <c r="A212" s="6"/>
      <c r="B212" s="6"/>
      <c r="C212" s="201" t="s">
        <v>28</v>
      </c>
      <c r="D212" s="315">
        <v>6351401</v>
      </c>
      <c r="E212" s="6"/>
      <c r="F212" s="6"/>
      <c r="G212" s="6"/>
      <c r="H212" s="6"/>
      <c r="I212" s="6"/>
      <c r="N212" s="6"/>
      <c r="O212" s="6"/>
      <c r="P212" s="420"/>
      <c r="Q212" s="420"/>
      <c r="R212" s="420"/>
      <c r="S212" s="420"/>
      <c r="T212" s="420"/>
      <c r="U212" s="420"/>
      <c r="V212" s="420"/>
      <c r="W212" s="420"/>
      <c r="X212" s="420"/>
      <c r="Y212" s="420"/>
      <c r="Z212" s="420"/>
      <c r="AA212" s="420"/>
      <c r="AB212" s="420"/>
      <c r="AC212" s="420"/>
      <c r="AD212" s="420"/>
      <c r="AE212" s="420"/>
      <c r="AF212" s="420"/>
      <c r="AG212" s="420"/>
      <c r="AH212" s="420"/>
      <c r="AI212" s="420"/>
      <c r="AJ212" s="420"/>
      <c r="AK212" s="420"/>
      <c r="AL212" s="420"/>
      <c r="AM212" s="420"/>
      <c r="AN212" s="420"/>
      <c r="AO212" s="420"/>
      <c r="AP212" s="420"/>
      <c r="AQ212" s="420"/>
      <c r="AR212" s="420"/>
      <c r="AS212" s="420"/>
      <c r="AT212" s="420"/>
      <c r="AU212" s="420"/>
      <c r="AV212" s="420"/>
      <c r="AW212" s="420"/>
      <c r="AX212" s="420"/>
      <c r="AY212" s="420"/>
      <c r="AZ212" s="420"/>
      <c r="BA212" s="420"/>
      <c r="BB212" s="420"/>
      <c r="BC212" s="420"/>
      <c r="BD212" s="420"/>
      <c r="BE212" s="420"/>
      <c r="BF212" s="420"/>
      <c r="BG212" s="420"/>
      <c r="BH212" s="420"/>
      <c r="BI212" s="420"/>
      <c r="BJ212" s="420"/>
      <c r="BK212" s="420"/>
      <c r="BL212" s="420"/>
      <c r="BM212" s="420"/>
      <c r="BN212" s="420"/>
      <c r="BO212" s="420"/>
      <c r="BP212" s="420"/>
      <c r="BQ212" s="420"/>
      <c r="BR212" s="420"/>
      <c r="BS212" s="420"/>
      <c r="BT212" s="420"/>
      <c r="BU212" s="420"/>
      <c r="BV212" s="420"/>
      <c r="BW212" s="420"/>
      <c r="BX212" s="420"/>
      <c r="BY212" s="420"/>
      <c r="BZ212" s="420"/>
      <c r="CA212" s="420"/>
      <c r="CB212" s="420"/>
      <c r="CC212" s="420"/>
      <c r="CD212" s="420"/>
      <c r="CE212" s="420"/>
      <c r="CF212" s="420"/>
      <c r="CG212" s="420"/>
      <c r="CH212" s="420"/>
      <c r="CI212" s="420"/>
      <c r="CJ212" s="420"/>
      <c r="CK212" s="420"/>
      <c r="CL212" s="420"/>
      <c r="CM212" s="420"/>
      <c r="CN212" s="420"/>
      <c r="CO212" s="420"/>
      <c r="CP212" s="420"/>
      <c r="CQ212" s="420"/>
      <c r="CR212" s="420"/>
      <c r="CS212" s="420"/>
      <c r="CT212" s="420"/>
      <c r="CU212" s="420"/>
      <c r="CV212" s="420"/>
      <c r="CW212" s="420"/>
      <c r="CX212" s="420"/>
      <c r="CY212" s="420"/>
      <c r="CZ212" s="420"/>
      <c r="DA212" s="420"/>
      <c r="DB212" s="420"/>
      <c r="DC212" s="420"/>
      <c r="DD212" s="420"/>
      <c r="DE212" s="420"/>
      <c r="DF212" s="420"/>
      <c r="DG212" s="420"/>
      <c r="DH212" s="420"/>
      <c r="DI212" s="420"/>
      <c r="DJ212" s="420"/>
      <c r="DK212" s="420"/>
      <c r="DL212" s="420"/>
      <c r="DM212" s="420"/>
      <c r="DN212" s="420"/>
      <c r="DO212" s="420"/>
      <c r="DP212" s="420"/>
      <c r="DQ212" s="420"/>
      <c r="DR212" s="420"/>
      <c r="DS212" s="420"/>
      <c r="DT212" s="420"/>
      <c r="DU212" s="420"/>
      <c r="DV212" s="420"/>
      <c r="DW212" s="420"/>
      <c r="DX212" s="420"/>
      <c r="DY212" s="420"/>
      <c r="DZ212" s="420"/>
      <c r="EA212" s="420"/>
      <c r="EB212" s="420"/>
      <c r="EC212" s="420"/>
      <c r="ED212" s="420"/>
      <c r="EE212" s="420"/>
      <c r="EF212" s="420"/>
      <c r="EG212" s="420"/>
      <c r="EH212" s="420"/>
      <c r="EI212" s="420"/>
      <c r="EJ212" s="420"/>
      <c r="EK212" s="420"/>
      <c r="EL212" s="420"/>
      <c r="EM212" s="420"/>
      <c r="EN212" s="420"/>
      <c r="EO212" s="420"/>
      <c r="EP212" s="420"/>
      <c r="EQ212" s="420"/>
      <c r="ER212" s="420"/>
      <c r="ES212" s="420"/>
      <c r="ET212" s="420"/>
      <c r="EU212" s="420"/>
      <c r="EV212" s="420"/>
      <c r="EW212" s="420"/>
      <c r="EX212" s="420"/>
      <c r="EY212" s="420"/>
      <c r="EZ212" s="420"/>
      <c r="FA212" s="420"/>
      <c r="FB212" s="420"/>
      <c r="FC212" s="420"/>
      <c r="FD212" s="420"/>
      <c r="FE212" s="420"/>
      <c r="FF212" s="420"/>
      <c r="FG212" s="420"/>
      <c r="FH212" s="420"/>
      <c r="FI212" s="420"/>
      <c r="FJ212" s="420"/>
      <c r="FK212" s="420"/>
      <c r="FL212" s="420"/>
      <c r="FM212" s="420"/>
      <c r="FN212" s="420"/>
      <c r="FO212" s="420"/>
      <c r="FP212" s="420"/>
      <c r="FQ212" s="420"/>
      <c r="FR212" s="420"/>
      <c r="FS212" s="420"/>
      <c r="FT212" s="420"/>
      <c r="FU212" s="420"/>
      <c r="FV212" s="420"/>
      <c r="FW212" s="420"/>
      <c r="FX212" s="420"/>
      <c r="FY212" s="420"/>
      <c r="FZ212" s="420"/>
      <c r="GA212" s="420"/>
      <c r="GB212" s="420"/>
      <c r="GC212" s="420"/>
      <c r="GD212" s="420"/>
      <c r="GE212" s="420"/>
      <c r="GF212" s="420"/>
      <c r="GG212" s="420"/>
      <c r="GH212" s="420"/>
      <c r="GI212" s="420"/>
      <c r="GJ212" s="420"/>
      <c r="GK212" s="420"/>
      <c r="GL212" s="420"/>
      <c r="GM212" s="420"/>
      <c r="GN212" s="420"/>
      <c r="GO212" s="420"/>
      <c r="GP212" s="420"/>
      <c r="GQ212" s="420"/>
      <c r="GR212" s="420"/>
      <c r="GS212" s="420"/>
      <c r="GT212" s="420"/>
      <c r="GU212" s="420"/>
      <c r="GV212" s="420"/>
      <c r="GW212" s="420"/>
      <c r="GX212" s="420"/>
      <c r="GY212" s="420"/>
      <c r="GZ212" s="420"/>
      <c r="HA212" s="420"/>
      <c r="HB212" s="420"/>
      <c r="HC212" s="420"/>
      <c r="HD212" s="420"/>
      <c r="HE212" s="420"/>
      <c r="HF212" s="420"/>
      <c r="HG212" s="420"/>
      <c r="HH212" s="420"/>
      <c r="HI212" s="420"/>
      <c r="HJ212" s="420"/>
      <c r="HK212" s="420"/>
      <c r="HL212" s="420"/>
      <c r="HM212" s="420"/>
      <c r="HN212" s="420"/>
      <c r="HO212" s="420"/>
      <c r="HP212" s="420"/>
      <c r="HQ212" s="420"/>
      <c r="HR212" s="420"/>
      <c r="HS212" s="420"/>
      <c r="HT212" s="420"/>
      <c r="HU212" s="420"/>
      <c r="HV212" s="420"/>
      <c r="HW212" s="420"/>
      <c r="HX212" s="420"/>
      <c r="HY212" s="420"/>
      <c r="HZ212" s="420"/>
      <c r="IA212" s="420"/>
      <c r="IB212" s="420"/>
      <c r="IC212" s="420"/>
      <c r="ID212" s="420"/>
      <c r="IE212" s="420"/>
      <c r="IF212" s="420"/>
      <c r="IG212" s="420"/>
      <c r="IH212" s="420"/>
      <c r="II212" s="420"/>
      <c r="IJ212" s="420"/>
      <c r="IK212" s="420"/>
      <c r="IL212" s="420"/>
      <c r="IM212" s="420"/>
      <c r="IN212" s="420"/>
      <c r="IO212" s="420"/>
      <c r="IP212" s="420"/>
      <c r="IQ212" s="420"/>
      <c r="IR212" s="420"/>
      <c r="IS212" s="420"/>
      <c r="IT212" s="420"/>
      <c r="IU212" s="420"/>
      <c r="IV212" s="420"/>
      <c r="IW212" s="420"/>
      <c r="IX212" s="420"/>
      <c r="IY212" s="420"/>
      <c r="IZ212" s="420"/>
      <c r="JA212" s="420"/>
      <c r="JB212" s="420"/>
      <c r="JC212" s="420"/>
      <c r="JD212" s="420"/>
      <c r="JE212" s="420"/>
      <c r="JF212" s="420"/>
      <c r="JG212" s="420"/>
      <c r="JH212" s="420"/>
      <c r="JI212" s="420"/>
      <c r="JJ212" s="420"/>
      <c r="JK212" s="420"/>
      <c r="JL212" s="420"/>
      <c r="JM212" s="420"/>
      <c r="JN212" s="420"/>
      <c r="JO212" s="420"/>
      <c r="JP212" s="420"/>
      <c r="JQ212" s="420"/>
      <c r="JR212" s="420"/>
      <c r="JS212" s="420"/>
      <c r="JT212" s="420"/>
      <c r="JU212" s="420"/>
      <c r="JV212" s="420"/>
      <c r="JW212" s="420"/>
      <c r="JX212" s="420"/>
      <c r="JY212" s="420"/>
      <c r="JZ212" s="420"/>
      <c r="KA212" s="420"/>
    </row>
    <row r="213" spans="1:287" ht="30" customHeight="1">
      <c r="A213" s="6"/>
      <c r="B213" s="6"/>
      <c r="C213" s="356" t="s">
        <v>29</v>
      </c>
      <c r="D213" s="167">
        <f>+D212/30</f>
        <v>211713.36666666667</v>
      </c>
      <c r="E213" s="6"/>
      <c r="F213" s="6"/>
      <c r="G213" s="6"/>
      <c r="H213" s="6"/>
      <c r="I213" s="6"/>
      <c r="K213" s="6"/>
      <c r="L213" s="6"/>
      <c r="M213" s="6"/>
      <c r="N213" s="6"/>
      <c r="O213" s="6"/>
      <c r="P213" s="420"/>
      <c r="Q213" s="420"/>
      <c r="R213" s="420"/>
      <c r="S213" s="420"/>
      <c r="T213" s="420"/>
      <c r="U213" s="420"/>
      <c r="V213" s="420"/>
      <c r="W213" s="420"/>
      <c r="X213" s="420"/>
      <c r="Y213" s="420"/>
      <c r="Z213" s="420"/>
      <c r="AA213" s="420"/>
      <c r="AB213" s="420"/>
      <c r="AC213" s="420"/>
      <c r="AD213" s="420"/>
      <c r="AE213" s="420"/>
      <c r="AF213" s="420"/>
      <c r="AG213" s="420"/>
      <c r="AH213" s="420"/>
      <c r="AI213" s="420"/>
      <c r="AJ213" s="420"/>
      <c r="AK213" s="420"/>
      <c r="AL213" s="420"/>
      <c r="AM213" s="420"/>
      <c r="AN213" s="420"/>
      <c r="AO213" s="420"/>
      <c r="AP213" s="420"/>
      <c r="AQ213" s="420"/>
      <c r="AR213" s="420"/>
      <c r="AS213" s="420"/>
      <c r="AT213" s="420"/>
      <c r="AU213" s="420"/>
      <c r="AV213" s="420"/>
      <c r="AW213" s="420"/>
      <c r="AX213" s="420"/>
      <c r="AY213" s="420"/>
      <c r="AZ213" s="420"/>
      <c r="BA213" s="420"/>
      <c r="BB213" s="420"/>
      <c r="BC213" s="420"/>
      <c r="BD213" s="420"/>
      <c r="BE213" s="420"/>
      <c r="BF213" s="420"/>
      <c r="BG213" s="420"/>
      <c r="BH213" s="420"/>
      <c r="BI213" s="420"/>
      <c r="BJ213" s="420"/>
      <c r="BK213" s="420"/>
      <c r="BL213" s="420"/>
      <c r="BM213" s="420"/>
      <c r="BN213" s="420"/>
      <c r="BO213" s="420"/>
      <c r="BP213" s="420"/>
      <c r="BQ213" s="420"/>
      <c r="BR213" s="420"/>
      <c r="BS213" s="420"/>
      <c r="BT213" s="420"/>
      <c r="BU213" s="420"/>
      <c r="BV213" s="420"/>
      <c r="BW213" s="420"/>
      <c r="BX213" s="420"/>
      <c r="BY213" s="420"/>
      <c r="BZ213" s="420"/>
      <c r="CA213" s="420"/>
      <c r="CB213" s="420"/>
      <c r="CC213" s="420"/>
      <c r="CD213" s="420"/>
      <c r="CE213" s="420"/>
      <c r="CF213" s="420"/>
      <c r="CG213" s="420"/>
      <c r="CH213" s="420"/>
      <c r="CI213" s="420"/>
      <c r="CJ213" s="420"/>
      <c r="CK213" s="420"/>
      <c r="CL213" s="420"/>
      <c r="CM213" s="420"/>
      <c r="CN213" s="420"/>
      <c r="CO213" s="420"/>
      <c r="CP213" s="420"/>
      <c r="CQ213" s="420"/>
      <c r="CR213" s="420"/>
      <c r="CS213" s="420"/>
      <c r="CT213" s="420"/>
      <c r="CU213" s="420"/>
      <c r="CV213" s="420"/>
      <c r="CW213" s="420"/>
      <c r="CX213" s="420"/>
      <c r="CY213" s="420"/>
      <c r="CZ213" s="420"/>
      <c r="DA213" s="420"/>
      <c r="DB213" s="420"/>
      <c r="DC213" s="420"/>
      <c r="DD213" s="420"/>
      <c r="DE213" s="420"/>
      <c r="DF213" s="420"/>
      <c r="DG213" s="420"/>
      <c r="DH213" s="420"/>
      <c r="DI213" s="420"/>
      <c r="DJ213" s="420"/>
      <c r="DK213" s="420"/>
      <c r="DL213" s="420"/>
      <c r="DM213" s="420"/>
      <c r="DN213" s="420"/>
      <c r="DO213" s="420"/>
      <c r="DP213" s="420"/>
      <c r="DQ213" s="420"/>
      <c r="DR213" s="420"/>
      <c r="DS213" s="420"/>
      <c r="DT213" s="420"/>
      <c r="DU213" s="420"/>
      <c r="DV213" s="420"/>
      <c r="DW213" s="420"/>
      <c r="DX213" s="420"/>
      <c r="DY213" s="420"/>
      <c r="DZ213" s="420"/>
      <c r="EA213" s="420"/>
      <c r="EB213" s="420"/>
      <c r="EC213" s="420"/>
      <c r="ED213" s="420"/>
      <c r="EE213" s="420"/>
      <c r="EF213" s="420"/>
      <c r="EG213" s="420"/>
      <c r="EH213" s="420"/>
      <c r="EI213" s="420"/>
      <c r="EJ213" s="420"/>
      <c r="EK213" s="420"/>
      <c r="EL213" s="420"/>
      <c r="EM213" s="420"/>
      <c r="EN213" s="420"/>
      <c r="EO213" s="420"/>
      <c r="EP213" s="420"/>
      <c r="EQ213" s="420"/>
      <c r="ER213" s="420"/>
      <c r="ES213" s="420"/>
      <c r="ET213" s="420"/>
      <c r="EU213" s="420"/>
      <c r="EV213" s="420"/>
      <c r="EW213" s="420"/>
      <c r="EX213" s="420"/>
      <c r="EY213" s="420"/>
      <c r="EZ213" s="420"/>
      <c r="FA213" s="420"/>
      <c r="FB213" s="420"/>
      <c r="FC213" s="420"/>
      <c r="FD213" s="420"/>
      <c r="FE213" s="420"/>
      <c r="FF213" s="420"/>
      <c r="FG213" s="420"/>
      <c r="FH213" s="420"/>
      <c r="FI213" s="420"/>
      <c r="FJ213" s="420"/>
      <c r="FK213" s="420"/>
      <c r="FL213" s="420"/>
      <c r="FM213" s="420"/>
      <c r="FN213" s="420"/>
      <c r="FO213" s="420"/>
      <c r="FP213" s="420"/>
      <c r="FQ213" s="420"/>
      <c r="FR213" s="420"/>
      <c r="FS213" s="420"/>
      <c r="FT213" s="420"/>
      <c r="FU213" s="420"/>
      <c r="FV213" s="420"/>
      <c r="FW213" s="420"/>
      <c r="FX213" s="420"/>
      <c r="FY213" s="420"/>
      <c r="FZ213" s="420"/>
      <c r="GA213" s="420"/>
      <c r="GB213" s="420"/>
      <c r="GC213" s="420"/>
      <c r="GD213" s="420"/>
      <c r="GE213" s="420"/>
      <c r="GF213" s="420"/>
      <c r="GG213" s="420"/>
      <c r="GH213" s="420"/>
      <c r="GI213" s="420"/>
      <c r="GJ213" s="420"/>
      <c r="GK213" s="420"/>
      <c r="GL213" s="420"/>
      <c r="GM213" s="420"/>
      <c r="GN213" s="420"/>
      <c r="GO213" s="420"/>
      <c r="GP213" s="420"/>
      <c r="GQ213" s="420"/>
      <c r="GR213" s="420"/>
      <c r="GS213" s="420"/>
      <c r="GT213" s="420"/>
      <c r="GU213" s="420"/>
      <c r="GV213" s="420"/>
      <c r="GW213" s="420"/>
      <c r="GX213" s="420"/>
      <c r="GY213" s="420"/>
      <c r="GZ213" s="420"/>
      <c r="HA213" s="420"/>
      <c r="HB213" s="420"/>
      <c r="HC213" s="420"/>
      <c r="HD213" s="420"/>
      <c r="HE213" s="420"/>
      <c r="HF213" s="420"/>
      <c r="HG213" s="420"/>
      <c r="HH213" s="420"/>
      <c r="HI213" s="420"/>
      <c r="HJ213" s="420"/>
      <c r="HK213" s="420"/>
      <c r="HL213" s="420"/>
      <c r="HM213" s="420"/>
      <c r="HN213" s="420"/>
      <c r="HO213" s="420"/>
      <c r="HP213" s="420"/>
      <c r="HQ213" s="420"/>
      <c r="HR213" s="420"/>
      <c r="HS213" s="420"/>
      <c r="HT213" s="420"/>
      <c r="HU213" s="420"/>
      <c r="HV213" s="420"/>
      <c r="HW213" s="420"/>
      <c r="HX213" s="420"/>
      <c r="HY213" s="420"/>
      <c r="HZ213" s="420"/>
      <c r="IA213" s="420"/>
      <c r="IB213" s="420"/>
      <c r="IC213" s="420"/>
      <c r="ID213" s="420"/>
      <c r="IE213" s="420"/>
      <c r="IF213" s="420"/>
      <c r="IG213" s="420"/>
      <c r="IH213" s="420"/>
      <c r="II213" s="420"/>
      <c r="IJ213" s="420"/>
      <c r="IK213" s="420"/>
      <c r="IL213" s="420"/>
      <c r="IM213" s="420"/>
      <c r="IN213" s="420"/>
      <c r="IO213" s="420"/>
      <c r="IP213" s="420"/>
      <c r="IQ213" s="420"/>
      <c r="IR213" s="420"/>
      <c r="IS213" s="420"/>
      <c r="IT213" s="420"/>
      <c r="IU213" s="420"/>
      <c r="IV213" s="420"/>
      <c r="IW213" s="420"/>
      <c r="IX213" s="420"/>
      <c r="IY213" s="420"/>
      <c r="IZ213" s="420"/>
      <c r="JA213" s="420"/>
      <c r="JB213" s="420"/>
      <c r="JC213" s="420"/>
      <c r="JD213" s="420"/>
      <c r="JE213" s="420"/>
      <c r="JF213" s="420"/>
      <c r="JG213" s="420"/>
      <c r="JH213" s="420"/>
      <c r="JI213" s="420"/>
      <c r="JJ213" s="420"/>
      <c r="JK213" s="420"/>
      <c r="JL213" s="420"/>
      <c r="JM213" s="420"/>
      <c r="JN213" s="420"/>
      <c r="JO213" s="420"/>
      <c r="JP213" s="420"/>
      <c r="JQ213" s="420"/>
      <c r="JR213" s="420"/>
      <c r="JS213" s="420"/>
      <c r="JT213" s="420"/>
      <c r="JU213" s="420"/>
      <c r="JV213" s="420"/>
      <c r="JW213" s="420"/>
      <c r="JX213" s="420"/>
      <c r="JY213" s="420"/>
      <c r="JZ213" s="420"/>
      <c r="KA213" s="420"/>
    </row>
    <row r="214" spans="1:287" s="59" customFormat="1" ht="50" customHeight="1">
      <c r="A214" s="2"/>
      <c r="P214" s="420"/>
      <c r="Q214" s="420"/>
      <c r="R214" s="420"/>
      <c r="S214" s="420"/>
      <c r="T214" s="420"/>
      <c r="U214" s="420"/>
      <c r="V214" s="420"/>
      <c r="W214" s="420"/>
      <c r="X214" s="420"/>
      <c r="Y214" s="420"/>
      <c r="Z214" s="420"/>
      <c r="AA214" s="420"/>
      <c r="AB214" s="420"/>
      <c r="AC214" s="420"/>
      <c r="AD214" s="420"/>
      <c r="AE214" s="420"/>
      <c r="AF214" s="420"/>
      <c r="AG214" s="420"/>
      <c r="AH214" s="420"/>
      <c r="AI214" s="420"/>
      <c r="AJ214" s="420"/>
      <c r="AK214" s="420"/>
      <c r="AL214" s="420"/>
      <c r="AM214" s="420"/>
      <c r="AN214" s="420"/>
      <c r="AO214" s="420"/>
      <c r="AP214" s="420"/>
      <c r="AQ214" s="420"/>
      <c r="AR214" s="420"/>
      <c r="AS214" s="420"/>
      <c r="AT214" s="420"/>
      <c r="AU214" s="420"/>
      <c r="AV214" s="420"/>
      <c r="AW214" s="420"/>
      <c r="AX214" s="420"/>
      <c r="AY214" s="420"/>
      <c r="AZ214" s="420"/>
      <c r="BA214" s="420"/>
      <c r="BB214" s="420"/>
      <c r="BC214" s="420"/>
      <c r="BD214" s="420"/>
      <c r="BE214" s="420"/>
      <c r="BF214" s="420"/>
      <c r="BG214" s="420"/>
      <c r="BH214" s="420"/>
      <c r="BI214" s="420"/>
      <c r="BJ214" s="420"/>
      <c r="BK214" s="420"/>
      <c r="BL214" s="420"/>
      <c r="BM214" s="420"/>
      <c r="BN214" s="420"/>
      <c r="BO214" s="420"/>
      <c r="BP214" s="420"/>
      <c r="BQ214" s="420"/>
      <c r="BR214" s="420"/>
      <c r="BS214" s="420"/>
      <c r="BT214" s="420"/>
      <c r="BU214" s="420"/>
      <c r="BV214" s="420"/>
      <c r="BW214" s="420"/>
      <c r="BX214" s="420"/>
      <c r="BY214" s="420"/>
      <c r="BZ214" s="420"/>
      <c r="CA214" s="420"/>
      <c r="CB214" s="420"/>
      <c r="CC214" s="420"/>
      <c r="CD214" s="420"/>
      <c r="CE214" s="420"/>
      <c r="CF214" s="420"/>
      <c r="CG214" s="420"/>
      <c r="CH214" s="420"/>
      <c r="CI214" s="420"/>
      <c r="CJ214" s="420"/>
      <c r="CK214" s="420"/>
      <c r="CL214" s="420"/>
      <c r="CM214" s="420"/>
      <c r="CN214" s="420"/>
      <c r="CO214" s="420"/>
      <c r="CP214" s="420"/>
      <c r="CQ214" s="420"/>
      <c r="CR214" s="420"/>
      <c r="CS214" s="420"/>
      <c r="CT214" s="420"/>
      <c r="CU214" s="420"/>
      <c r="CV214" s="420"/>
      <c r="CW214" s="420"/>
      <c r="CX214" s="420"/>
      <c r="CY214" s="420"/>
      <c r="CZ214" s="420"/>
      <c r="DA214" s="420"/>
      <c r="DB214" s="420"/>
      <c r="DC214" s="420"/>
      <c r="DD214" s="420"/>
      <c r="DE214" s="420"/>
      <c r="DF214" s="420"/>
      <c r="DG214" s="420"/>
      <c r="DH214" s="420"/>
      <c r="DI214" s="420"/>
      <c r="DJ214" s="420"/>
      <c r="DK214" s="420"/>
      <c r="DL214" s="420"/>
      <c r="DM214" s="420"/>
      <c r="DN214" s="420"/>
      <c r="DO214" s="420"/>
      <c r="DP214" s="420"/>
      <c r="DQ214" s="420"/>
      <c r="DR214" s="420"/>
      <c r="DS214" s="420"/>
      <c r="DT214" s="420"/>
      <c r="DU214" s="420"/>
      <c r="DV214" s="420"/>
      <c r="DW214" s="420"/>
      <c r="DX214" s="420"/>
      <c r="DY214" s="420"/>
      <c r="DZ214" s="420"/>
      <c r="EA214" s="420"/>
      <c r="EB214" s="420"/>
      <c r="EC214" s="420"/>
      <c r="ED214" s="420"/>
      <c r="EE214" s="420"/>
      <c r="EF214" s="420"/>
      <c r="EG214" s="420"/>
      <c r="EH214" s="420"/>
      <c r="EI214" s="420"/>
      <c r="EJ214" s="420"/>
      <c r="EK214" s="420"/>
      <c r="EL214" s="420"/>
      <c r="EM214" s="420"/>
      <c r="EN214" s="420"/>
      <c r="EO214" s="420"/>
      <c r="EP214" s="420"/>
      <c r="EQ214" s="420"/>
      <c r="ER214" s="420"/>
      <c r="ES214" s="420"/>
      <c r="ET214" s="420"/>
      <c r="EU214" s="420"/>
      <c r="EV214" s="420"/>
      <c r="EW214" s="420"/>
      <c r="EX214" s="420"/>
      <c r="EY214" s="420"/>
      <c r="EZ214" s="420"/>
      <c r="FA214" s="420"/>
      <c r="FB214" s="420"/>
      <c r="FC214" s="420"/>
      <c r="FD214" s="420"/>
      <c r="FE214" s="420"/>
      <c r="FF214" s="420"/>
      <c r="FG214" s="420"/>
      <c r="FH214" s="420"/>
      <c r="FI214" s="420"/>
      <c r="FJ214" s="420"/>
      <c r="FK214" s="420"/>
      <c r="FL214" s="420"/>
      <c r="FM214" s="420"/>
      <c r="FN214" s="420"/>
      <c r="FO214" s="420"/>
      <c r="FP214" s="420"/>
      <c r="FQ214" s="420"/>
      <c r="FR214" s="420"/>
      <c r="FS214" s="420"/>
      <c r="FT214" s="420"/>
      <c r="FU214" s="420"/>
      <c r="FV214" s="420"/>
      <c r="FW214" s="420"/>
      <c r="FX214" s="420"/>
      <c r="FY214" s="420"/>
      <c r="FZ214" s="420"/>
      <c r="GA214" s="420"/>
      <c r="GB214" s="420"/>
      <c r="GC214" s="420"/>
      <c r="GD214" s="420"/>
      <c r="GE214" s="420"/>
      <c r="GF214" s="420"/>
      <c r="GG214" s="420"/>
      <c r="GH214" s="420"/>
      <c r="GI214" s="420"/>
      <c r="GJ214" s="420"/>
      <c r="GK214" s="420"/>
      <c r="GL214" s="420"/>
      <c r="GM214" s="420"/>
      <c r="GN214" s="420"/>
      <c r="GO214" s="420"/>
      <c r="GP214" s="420"/>
      <c r="GQ214" s="420"/>
      <c r="GR214" s="420"/>
      <c r="GS214" s="420"/>
      <c r="GT214" s="420"/>
      <c r="GU214" s="420"/>
      <c r="GV214" s="420"/>
      <c r="GW214" s="420"/>
      <c r="GX214" s="420"/>
      <c r="GY214" s="420"/>
      <c r="GZ214" s="420"/>
      <c r="HA214" s="420"/>
      <c r="HB214" s="420"/>
      <c r="HC214" s="420"/>
      <c r="HD214" s="420"/>
      <c r="HE214" s="420"/>
      <c r="HF214" s="420"/>
      <c r="HG214" s="420"/>
      <c r="HH214" s="420"/>
      <c r="HI214" s="420"/>
      <c r="HJ214" s="420"/>
      <c r="HK214" s="420"/>
      <c r="HL214" s="420"/>
      <c r="HM214" s="420"/>
      <c r="HN214" s="420"/>
      <c r="HO214" s="420"/>
      <c r="HP214" s="420"/>
      <c r="HQ214" s="420"/>
      <c r="HR214" s="420"/>
      <c r="HS214" s="420"/>
      <c r="HT214" s="420"/>
      <c r="HU214" s="420"/>
      <c r="HV214" s="420"/>
      <c r="HW214" s="420"/>
      <c r="HX214" s="420"/>
      <c r="HY214" s="420"/>
      <c r="HZ214" s="420"/>
      <c r="IA214" s="420"/>
      <c r="IB214" s="420"/>
      <c r="IC214" s="420"/>
      <c r="ID214" s="420"/>
      <c r="IE214" s="420"/>
      <c r="IF214" s="420"/>
      <c r="IG214" s="420"/>
      <c r="IH214" s="420"/>
      <c r="II214" s="420"/>
      <c r="IJ214" s="420"/>
      <c r="IK214" s="420"/>
      <c r="IL214" s="420"/>
      <c r="IM214" s="420"/>
      <c r="IN214" s="420"/>
      <c r="IO214" s="420"/>
      <c r="IP214" s="420"/>
      <c r="IQ214" s="420"/>
      <c r="IR214" s="420"/>
      <c r="IS214" s="420"/>
      <c r="IT214" s="420"/>
      <c r="IU214" s="420"/>
      <c r="IV214" s="420"/>
      <c r="IW214" s="420"/>
      <c r="IX214" s="420"/>
      <c r="IY214" s="420"/>
      <c r="IZ214" s="420"/>
      <c r="JA214" s="420"/>
      <c r="JB214" s="420"/>
      <c r="JC214" s="420"/>
      <c r="JD214" s="420"/>
      <c r="JE214" s="420"/>
      <c r="JF214" s="420"/>
      <c r="JG214" s="420"/>
      <c r="JH214" s="420"/>
      <c r="JI214" s="420"/>
      <c r="JJ214" s="420"/>
      <c r="JK214" s="420"/>
      <c r="JL214" s="420"/>
      <c r="JM214" s="420"/>
      <c r="JN214" s="420"/>
      <c r="JO214" s="420"/>
      <c r="JP214" s="420"/>
      <c r="JQ214" s="420"/>
      <c r="JR214" s="420"/>
      <c r="JS214" s="420"/>
      <c r="JT214" s="420"/>
      <c r="JU214" s="420"/>
      <c r="JV214" s="420"/>
      <c r="JW214" s="420"/>
      <c r="JX214" s="420"/>
      <c r="JY214" s="420"/>
      <c r="JZ214" s="420"/>
      <c r="KA214" s="420"/>
    </row>
    <row r="215" spans="1:287" s="59" customFormat="1" ht="30.75" customHeight="1">
      <c r="C215" s="358" t="s">
        <v>1115</v>
      </c>
      <c r="D215" s="41"/>
      <c r="E215" s="41"/>
      <c r="F215" s="41"/>
      <c r="M215" s="475" t="s">
        <v>1117</v>
      </c>
      <c r="N215" s="475"/>
    </row>
    <row r="216" spans="1:287" s="59" customFormat="1" ht="30.75" customHeight="1">
      <c r="B216" s="41"/>
      <c r="C216" s="41"/>
      <c r="D216" s="41"/>
      <c r="E216" s="41"/>
      <c r="F216" s="41"/>
      <c r="G216" s="41"/>
      <c r="H216" s="41"/>
      <c r="I216" s="41"/>
    </row>
    <row r="217" spans="1:287" s="59" customFormat="1" ht="50" customHeight="1">
      <c r="C217" s="421" t="s">
        <v>830</v>
      </c>
      <c r="D217" s="421"/>
      <c r="E217" s="421"/>
      <c r="F217" s="421"/>
      <c r="G217" s="421"/>
      <c r="H217" s="421"/>
      <c r="I217" s="421"/>
      <c r="J217" s="421"/>
      <c r="K217" s="421"/>
      <c r="L217" s="421"/>
      <c r="M217" s="421"/>
      <c r="N217" s="421"/>
    </row>
    <row r="218" spans="1:287" ht="50" customHeight="1"/>
  </sheetData>
  <mergeCells count="60">
    <mergeCell ref="D88:L88"/>
    <mergeCell ref="D89:L89"/>
    <mergeCell ref="D90:L90"/>
    <mergeCell ref="D91:L91"/>
    <mergeCell ref="D92:L92"/>
    <mergeCell ref="D53:E53"/>
    <mergeCell ref="D84:L84"/>
    <mergeCell ref="D85:L85"/>
    <mergeCell ref="D86:L86"/>
    <mergeCell ref="D87:L87"/>
    <mergeCell ref="D44:N44"/>
    <mergeCell ref="D45:N45"/>
    <mergeCell ref="M9:N9"/>
    <mergeCell ref="M54:N54"/>
    <mergeCell ref="C5:N5"/>
    <mergeCell ref="C51:L51"/>
    <mergeCell ref="D8:E8"/>
    <mergeCell ref="D38:N38"/>
    <mergeCell ref="D39:N39"/>
    <mergeCell ref="D40:N40"/>
    <mergeCell ref="D41:N41"/>
    <mergeCell ref="D42:N42"/>
    <mergeCell ref="D43:N43"/>
    <mergeCell ref="D46:N46"/>
    <mergeCell ref="D47:N47"/>
    <mergeCell ref="D49:N49"/>
    <mergeCell ref="D94:L94"/>
    <mergeCell ref="D124:J124"/>
    <mergeCell ref="C96:N96"/>
    <mergeCell ref="C99:C100"/>
    <mergeCell ref="D125:J125"/>
    <mergeCell ref="I99:J99"/>
    <mergeCell ref="D99:G99"/>
    <mergeCell ref="H99:H100"/>
    <mergeCell ref="P141:KA214"/>
    <mergeCell ref="B9:B37"/>
    <mergeCell ref="M2:N2"/>
    <mergeCell ref="C217:N217"/>
    <mergeCell ref="C198:H198"/>
    <mergeCell ref="C197:H197"/>
    <mergeCell ref="C172:I172"/>
    <mergeCell ref="C171:I171"/>
    <mergeCell ref="C150:I150"/>
    <mergeCell ref="C148:I148"/>
    <mergeCell ref="C147:I147"/>
    <mergeCell ref="C146:I146"/>
    <mergeCell ref="C145:I145"/>
    <mergeCell ref="C144:I144"/>
    <mergeCell ref="C142:I142"/>
    <mergeCell ref="D126:J126"/>
    <mergeCell ref="C140:I140"/>
    <mergeCell ref="M215:N215"/>
    <mergeCell ref="G112:H112"/>
    <mergeCell ref="D133:J133"/>
    <mergeCell ref="J186:M195"/>
    <mergeCell ref="D132:J132"/>
    <mergeCell ref="D127:J127"/>
    <mergeCell ref="D128:J128"/>
    <mergeCell ref="D129:J129"/>
    <mergeCell ref="D130:J130"/>
  </mergeCells>
  <phoneticPr fontId="75" type="noConversion"/>
  <hyperlinks>
    <hyperlink ref="D153" location="_ftn1" display="_ftn1"/>
    <hyperlink ref="D153:D154" location="movilidad!B179" display="A pie[1]"/>
    <hyperlink ref="C217" location="'lista de datos'!A1" display="Volver al índice"/>
    <hyperlink ref="M215" location="infraestructura!A1" display="Siguiente   "/>
    <hyperlink ref="N215" location="infraestructura!A1" display="infraestructura!A1"/>
    <hyperlink ref="C215" location="'datos generales'!A1" display=" Atrás "/>
    <hyperlink ref="C215" location="'flota de vehículos'!A1" display="  Atrás "/>
    <hyperlink ref="M215:N215" location="'gestión del tránsito '!A1" display="Siguiente   "/>
  </hyperlinks>
  <pageMargins left="0.19" right="0.4" top="1.96" bottom="0.98" header="0.49" footer="0.49"/>
  <pageSetup scale="30" fitToHeight="6" pageOrder="overThenDown" orientation="landscape" horizontalDpi="4294967292" verticalDpi="4294967292"/>
  <headerFooter>
    <oddHeader>&amp;L&amp;K000000&amp;G&amp;R&amp;"Roboto Medium,Normal"&amp;11&amp;K155E89Observatorio de Movilidad Urbana</oddHeader>
  </headerFooter>
  <rowBreaks count="4" manualBreakCount="4">
    <brk id="28" min="1" max="14" man="1"/>
    <brk id="50" min="1" max="14" man="1"/>
    <brk id="74" min="1" max="14" man="1"/>
    <brk id="124" min="1" max="14" man="1"/>
  </rowBreaks>
  <drawing r:id="rId1"/>
  <legacyDrawingHF r:id="rId2"/>
  <extLst>
    <ext xmlns:mx="http://schemas.microsoft.com/office/mac/excel/2008/main" uri="{64002731-A6B0-56B0-2670-7721B7C09600}">
      <mx:PLV Mode="0" OnePage="0" WScale="48"/>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L89"/>
  <sheetViews>
    <sheetView zoomScaleSheetLayoutView="40" workbookViewId="0"/>
  </sheetViews>
  <sheetFormatPr baseColWidth="10" defaultColWidth="12.83203125" defaultRowHeight="30.75" customHeight="1" x14ac:dyDescent="0"/>
  <cols>
    <col min="1" max="1" width="12.83203125" style="41" customWidth="1"/>
    <col min="2" max="2" width="88.5" style="41" customWidth="1"/>
    <col min="3" max="3" width="20.83203125" style="41" customWidth="1"/>
    <col min="4" max="4" width="13.1640625" style="41" customWidth="1"/>
    <col min="5" max="5" width="23" style="41" customWidth="1"/>
    <col min="6" max="6" width="22" style="41" customWidth="1"/>
    <col min="7" max="7" width="16.83203125" style="41" customWidth="1"/>
    <col min="8" max="8" width="12.83203125" style="41" customWidth="1"/>
    <col min="9" max="16384" width="12.83203125" style="41"/>
  </cols>
  <sheetData>
    <row r="1" spans="2:12" s="7" customFormat="1" ht="30.75" customHeight="1"/>
    <row r="2" spans="2:12" s="7" customFormat="1" ht="62" customHeight="1">
      <c r="B2" s="6"/>
      <c r="C2" s="6"/>
      <c r="D2" s="6"/>
      <c r="F2" s="413" t="s">
        <v>1165</v>
      </c>
      <c r="G2" s="413"/>
    </row>
    <row r="3" spans="2:12" s="7" customFormat="1" ht="30.75" customHeight="1">
      <c r="B3" s="6"/>
      <c r="C3" s="6"/>
      <c r="D3" s="6"/>
      <c r="E3" s="6"/>
      <c r="I3" s="98"/>
      <c r="J3" s="98"/>
      <c r="K3" s="98"/>
      <c r="L3" s="98"/>
    </row>
    <row r="5" spans="2:12" s="216" customFormat="1" ht="50" customHeight="1">
      <c r="B5" s="430" t="s">
        <v>937</v>
      </c>
      <c r="C5" s="430"/>
      <c r="D5" s="430"/>
      <c r="E5" s="430"/>
      <c r="F5" s="430"/>
      <c r="G5" s="430"/>
    </row>
    <row r="6" spans="2:12" s="216" customFormat="1" ht="30" customHeight="1">
      <c r="B6" s="183"/>
      <c r="C6" s="183"/>
      <c r="D6" s="183"/>
      <c r="E6" s="183"/>
      <c r="F6" s="183"/>
      <c r="G6" s="183"/>
    </row>
    <row r="7" spans="2:12" ht="30.75" customHeight="1">
      <c r="B7" s="44"/>
      <c r="C7" s="76" t="s">
        <v>590</v>
      </c>
      <c r="G7" s="217"/>
    </row>
    <row r="8" spans="2:12" ht="39.75" customHeight="1">
      <c r="B8" s="94" t="s">
        <v>299</v>
      </c>
      <c r="C8" s="94" t="s">
        <v>300</v>
      </c>
      <c r="G8" s="217"/>
      <c r="H8" s="218"/>
      <c r="I8" s="218"/>
      <c r="J8" s="218"/>
    </row>
    <row r="9" spans="2:12" ht="30.75" customHeight="1">
      <c r="B9" s="71" t="s">
        <v>323</v>
      </c>
      <c r="C9" s="120">
        <v>41</v>
      </c>
      <c r="E9" s="117"/>
      <c r="G9" s="217"/>
      <c r="H9" s="218"/>
      <c r="I9" s="218"/>
      <c r="J9" s="218"/>
    </row>
    <row r="10" spans="2:12" ht="30.75" customHeight="1">
      <c r="B10" s="71" t="s">
        <v>325</v>
      </c>
      <c r="C10" s="120">
        <v>26</v>
      </c>
      <c r="G10" s="217"/>
    </row>
    <row r="11" spans="2:12" ht="30.75" customHeight="1">
      <c r="B11" s="71" t="s">
        <v>324</v>
      </c>
      <c r="C11" s="120">
        <v>1159</v>
      </c>
      <c r="G11" s="217"/>
    </row>
    <row r="12" spans="2:12" ht="30.75" customHeight="1">
      <c r="B12" s="71" t="s">
        <v>869</v>
      </c>
      <c r="C12" s="120"/>
      <c r="E12" s="44"/>
      <c r="F12" s="44"/>
      <c r="G12" s="44"/>
    </row>
    <row r="13" spans="2:12" ht="30.75" customHeight="1">
      <c r="B13" s="88" t="s">
        <v>311</v>
      </c>
      <c r="C13" s="189">
        <f>SUM(C9:C12)</f>
        <v>1226</v>
      </c>
      <c r="E13" s="44"/>
      <c r="F13" s="44"/>
      <c r="G13" s="44"/>
    </row>
    <row r="14" spans="2:12" ht="30.75" customHeight="1">
      <c r="B14" s="89"/>
      <c r="C14" s="187"/>
      <c r="E14" s="44"/>
      <c r="F14" s="44"/>
      <c r="G14" s="44"/>
    </row>
    <row r="15" spans="2:12" ht="25" customHeight="1">
      <c r="B15" s="442" t="s">
        <v>938</v>
      </c>
      <c r="C15" s="442"/>
      <c r="D15" s="442"/>
      <c r="E15" s="442"/>
      <c r="F15" s="442"/>
      <c r="G15" s="442"/>
    </row>
    <row r="16" spans="2:12" ht="25" customHeight="1">
      <c r="B16" s="442" t="s">
        <v>960</v>
      </c>
      <c r="C16" s="442"/>
      <c r="D16" s="442"/>
      <c r="E16" s="442"/>
      <c r="F16" s="442"/>
      <c r="G16" s="442"/>
    </row>
    <row r="17" spans="2:7" ht="30" customHeight="1">
      <c r="B17" s="256"/>
      <c r="C17" s="256"/>
      <c r="D17" s="256"/>
      <c r="E17" s="256"/>
      <c r="F17" s="256"/>
      <c r="G17" s="256"/>
    </row>
    <row r="18" spans="2:7" s="216" customFormat="1" ht="50" customHeight="1">
      <c r="B18" s="430" t="s">
        <v>939</v>
      </c>
      <c r="C18" s="430"/>
      <c r="D18" s="430"/>
      <c r="E18" s="430"/>
      <c r="F18" s="430"/>
      <c r="G18" s="430"/>
    </row>
    <row r="19" spans="2:7" s="219" customFormat="1" ht="30" customHeight="1">
      <c r="B19" s="183"/>
      <c r="C19" s="183"/>
      <c r="D19" s="183"/>
      <c r="E19" s="183"/>
      <c r="F19" s="183"/>
      <c r="G19" s="183"/>
    </row>
    <row r="20" spans="2:7" ht="30.75" customHeight="1">
      <c r="B20" s="44"/>
      <c r="C20" s="76" t="s">
        <v>590</v>
      </c>
      <c r="D20" s="44"/>
      <c r="E20" s="44"/>
      <c r="F20" s="44"/>
      <c r="G20" s="44"/>
    </row>
    <row r="21" spans="2:7" ht="39.75" customHeight="1">
      <c r="B21" s="94" t="s">
        <v>330</v>
      </c>
      <c r="C21" s="94" t="s">
        <v>329</v>
      </c>
      <c r="D21" s="44"/>
      <c r="E21" s="44"/>
      <c r="F21" s="44"/>
      <c r="G21" s="44"/>
    </row>
    <row r="22" spans="2:7" ht="30" customHeight="1">
      <c r="B22" s="71" t="s">
        <v>337</v>
      </c>
      <c r="C22" s="127">
        <v>143</v>
      </c>
      <c r="D22" s="217"/>
      <c r="E22" s="117"/>
      <c r="F22" s="44"/>
      <c r="G22" s="44"/>
    </row>
    <row r="23" spans="2:7" ht="30" customHeight="1">
      <c r="B23" s="71" t="s">
        <v>327</v>
      </c>
      <c r="C23" s="127">
        <v>644</v>
      </c>
      <c r="D23" s="44"/>
      <c r="E23" s="44"/>
      <c r="F23" s="44"/>
      <c r="G23" s="44"/>
    </row>
    <row r="24" spans="2:7" ht="30" customHeight="1">
      <c r="B24" s="80" t="s">
        <v>940</v>
      </c>
      <c r="C24" s="127">
        <v>87</v>
      </c>
      <c r="D24" s="44"/>
      <c r="E24" s="44"/>
      <c r="F24" s="44"/>
      <c r="G24" s="44"/>
    </row>
    <row r="25" spans="2:7" ht="30" customHeight="1">
      <c r="B25" s="71" t="s">
        <v>341</v>
      </c>
      <c r="C25" s="127">
        <v>64</v>
      </c>
      <c r="D25" s="44"/>
      <c r="E25" s="44"/>
      <c r="F25" s="44"/>
      <c r="G25" s="44"/>
    </row>
    <row r="26" spans="2:7" ht="30" customHeight="1">
      <c r="B26" s="71" t="s">
        <v>328</v>
      </c>
      <c r="C26" s="127">
        <v>0</v>
      </c>
      <c r="D26" s="44"/>
      <c r="E26" s="44"/>
      <c r="F26" s="44"/>
      <c r="G26" s="44"/>
    </row>
    <row r="27" spans="2:7" ht="30" customHeight="1">
      <c r="B27" s="71" t="s">
        <v>941</v>
      </c>
      <c r="C27" s="127">
        <v>0</v>
      </c>
      <c r="D27" s="44"/>
      <c r="E27" s="44"/>
      <c r="F27" s="44"/>
      <c r="G27" s="44"/>
    </row>
    <row r="28" spans="2:7" ht="30" customHeight="1">
      <c r="B28" s="88" t="s">
        <v>311</v>
      </c>
      <c r="C28" s="220">
        <f>SUM(C22:C27)</f>
        <v>938</v>
      </c>
      <c r="D28" s="44"/>
      <c r="E28" s="44"/>
      <c r="F28" s="44"/>
      <c r="G28" s="44"/>
    </row>
    <row r="29" spans="2:7" ht="30.75" customHeight="1">
      <c r="B29" s="89"/>
      <c r="C29" s="121"/>
      <c r="D29" s="44"/>
      <c r="E29" s="44"/>
      <c r="F29" s="44"/>
      <c r="G29" s="44"/>
    </row>
    <row r="30" spans="2:7" ht="25" customHeight="1">
      <c r="B30" s="442" t="s">
        <v>942</v>
      </c>
      <c r="C30" s="442"/>
      <c r="D30" s="442"/>
      <c r="E30" s="442"/>
      <c r="F30" s="442"/>
      <c r="G30" s="442"/>
    </row>
    <row r="31" spans="2:7" ht="25" customHeight="1">
      <c r="B31" s="442" t="s">
        <v>943</v>
      </c>
      <c r="C31" s="442"/>
      <c r="D31" s="442"/>
      <c r="E31" s="442"/>
      <c r="F31" s="442"/>
      <c r="G31" s="442"/>
    </row>
    <row r="32" spans="2:7" ht="30.75" customHeight="1">
      <c r="D32" s="44"/>
      <c r="E32" s="44"/>
      <c r="F32" s="44"/>
      <c r="G32" s="44"/>
    </row>
    <row r="33" spans="2:7" s="216" customFormat="1" ht="50" customHeight="1">
      <c r="B33" s="430" t="s">
        <v>944</v>
      </c>
      <c r="C33" s="430"/>
      <c r="D33" s="430"/>
      <c r="E33" s="430"/>
      <c r="F33" s="430"/>
      <c r="G33" s="430"/>
    </row>
    <row r="34" spans="2:7" s="219" customFormat="1" ht="30" customHeight="1">
      <c r="B34" s="183"/>
      <c r="C34" s="183"/>
      <c r="D34" s="183"/>
      <c r="E34" s="183"/>
    </row>
    <row r="35" spans="2:7" ht="30.75" customHeight="1">
      <c r="B35" s="44"/>
      <c r="C35" s="76" t="s">
        <v>590</v>
      </c>
      <c r="D35" s="44"/>
      <c r="E35" s="44"/>
      <c r="F35" s="44"/>
      <c r="G35" s="44"/>
    </row>
    <row r="36" spans="2:7" ht="39.75" customHeight="1">
      <c r="B36" s="94" t="s">
        <v>497</v>
      </c>
      <c r="C36" s="94" t="s">
        <v>518</v>
      </c>
      <c r="D36" s="44"/>
      <c r="E36" s="44"/>
      <c r="F36" s="44"/>
      <c r="G36" s="44"/>
    </row>
    <row r="37" spans="2:7" ht="30" customHeight="1">
      <c r="B37" s="80" t="s">
        <v>945</v>
      </c>
      <c r="C37" s="43">
        <v>0</v>
      </c>
      <c r="D37" s="44"/>
      <c r="E37" s="44"/>
      <c r="F37" s="44"/>
      <c r="G37" s="44"/>
    </row>
    <row r="38" spans="2:7" ht="30" customHeight="1">
      <c r="B38" s="80" t="s">
        <v>946</v>
      </c>
      <c r="C38" s="43">
        <v>7.2756999999999996</v>
      </c>
      <c r="D38" s="44"/>
      <c r="E38" s="44"/>
      <c r="F38" s="44"/>
      <c r="G38" s="44"/>
    </row>
    <row r="39" spans="2:7" ht="30" customHeight="1">
      <c r="B39" s="80" t="s">
        <v>947</v>
      </c>
      <c r="C39" s="43">
        <v>7.2756999999999996</v>
      </c>
      <c r="D39" s="44"/>
      <c r="E39" s="496"/>
      <c r="F39" s="496"/>
      <c r="G39" s="44"/>
    </row>
    <row r="40" spans="2:7" ht="30" customHeight="1">
      <c r="B40" s="80" t="s">
        <v>948</v>
      </c>
      <c r="C40" s="43">
        <v>121</v>
      </c>
      <c r="E40" s="496"/>
      <c r="F40" s="496"/>
      <c r="G40" s="44"/>
    </row>
    <row r="41" spans="2:7" ht="30" customHeight="1">
      <c r="B41" s="71" t="s">
        <v>949</v>
      </c>
      <c r="C41" s="43">
        <v>0</v>
      </c>
      <c r="D41" s="44"/>
      <c r="E41" s="44"/>
      <c r="F41" s="44"/>
      <c r="G41" s="44"/>
    </row>
    <row r="42" spans="2:7" ht="30.75" customHeight="1">
      <c r="B42" s="89"/>
      <c r="C42" s="131"/>
      <c r="D42" s="44"/>
      <c r="E42" s="44"/>
      <c r="F42" s="44"/>
      <c r="G42" s="44"/>
    </row>
    <row r="43" spans="2:7" ht="25" customHeight="1">
      <c r="B43" s="442" t="s">
        <v>950</v>
      </c>
      <c r="C43" s="442"/>
      <c r="D43" s="442"/>
      <c r="E43" s="442"/>
      <c r="F43" s="442"/>
      <c r="G43" s="442"/>
    </row>
    <row r="44" spans="2:7" ht="25" customHeight="1">
      <c r="B44" s="442" t="s">
        <v>951</v>
      </c>
      <c r="C44" s="442"/>
      <c r="D44" s="442"/>
      <c r="E44" s="442"/>
      <c r="F44" s="442"/>
      <c r="G44" s="442"/>
    </row>
    <row r="45" spans="2:7" ht="25" customHeight="1">
      <c r="B45" s="442" t="s">
        <v>952</v>
      </c>
      <c r="C45" s="442"/>
      <c r="D45" s="442"/>
      <c r="E45" s="442"/>
      <c r="F45" s="442"/>
      <c r="G45" s="442"/>
    </row>
    <row r="46" spans="2:7" ht="25" customHeight="1">
      <c r="B46" s="442" t="s">
        <v>953</v>
      </c>
      <c r="C46" s="442"/>
      <c r="D46" s="442"/>
      <c r="E46" s="442"/>
      <c r="F46" s="442"/>
      <c r="G46" s="442"/>
    </row>
    <row r="47" spans="2:7" ht="25" customHeight="1">
      <c r="B47" s="428" t="s">
        <v>954</v>
      </c>
      <c r="C47" s="428"/>
      <c r="D47" s="428"/>
      <c r="E47" s="428"/>
      <c r="F47" s="428"/>
      <c r="G47" s="428"/>
    </row>
    <row r="48" spans="2:7" ht="30.75" customHeight="1">
      <c r="D48" s="121"/>
      <c r="E48" s="110"/>
      <c r="F48" s="44"/>
      <c r="G48" s="44"/>
    </row>
    <row r="49" spans="2:7" s="216" customFormat="1" ht="50" customHeight="1">
      <c r="B49" s="430" t="s">
        <v>955</v>
      </c>
      <c r="C49" s="430"/>
      <c r="D49" s="430"/>
      <c r="E49" s="430"/>
      <c r="F49" s="430"/>
      <c r="G49" s="430"/>
    </row>
    <row r="50" spans="2:7" s="216" customFormat="1" ht="30" customHeight="1">
      <c r="B50" s="183"/>
      <c r="C50" s="183"/>
      <c r="D50" s="183"/>
      <c r="E50" s="183"/>
      <c r="F50" s="219"/>
      <c r="G50" s="219"/>
    </row>
    <row r="51" spans="2:7" ht="30.75" customHeight="1">
      <c r="B51" s="44"/>
      <c r="C51" s="44"/>
      <c r="D51" s="44"/>
      <c r="E51" s="44"/>
      <c r="F51" s="44"/>
      <c r="G51" s="76" t="s">
        <v>590</v>
      </c>
    </row>
    <row r="52" spans="2:7" ht="30.75" customHeight="1">
      <c r="B52" s="497" t="s">
        <v>616</v>
      </c>
      <c r="C52" s="94" t="s">
        <v>956</v>
      </c>
      <c r="D52" s="94"/>
      <c r="E52" s="94" t="s">
        <v>510</v>
      </c>
      <c r="F52" s="94" t="s">
        <v>498</v>
      </c>
      <c r="G52" s="94"/>
    </row>
    <row r="53" spans="2:7" ht="30.75" customHeight="1">
      <c r="B53" s="498"/>
      <c r="C53" s="43" t="s">
        <v>957</v>
      </c>
      <c r="D53" s="43" t="s">
        <v>578</v>
      </c>
      <c r="E53" s="43" t="s">
        <v>516</v>
      </c>
      <c r="F53" s="43" t="s">
        <v>499</v>
      </c>
      <c r="G53" s="43" t="s">
        <v>504</v>
      </c>
    </row>
    <row r="54" spans="2:7" ht="30.75" customHeight="1">
      <c r="B54" s="80" t="s">
        <v>503</v>
      </c>
      <c r="C54" s="127">
        <v>0</v>
      </c>
      <c r="D54" s="127">
        <v>0</v>
      </c>
      <c r="E54" s="127"/>
      <c r="F54" s="127">
        <v>0</v>
      </c>
      <c r="G54" s="127">
        <v>0</v>
      </c>
    </row>
    <row r="55" spans="2:7" ht="41" customHeight="1">
      <c r="B55" s="80" t="s">
        <v>500</v>
      </c>
      <c r="C55" s="95">
        <v>0</v>
      </c>
      <c r="D55" s="43">
        <v>0</v>
      </c>
      <c r="E55" s="43">
        <v>0</v>
      </c>
      <c r="F55" s="43">
        <v>0</v>
      </c>
      <c r="G55" s="43">
        <v>0</v>
      </c>
    </row>
    <row r="56" spans="2:7" ht="30.75" customHeight="1">
      <c r="B56" s="80" t="s">
        <v>515</v>
      </c>
      <c r="C56" s="43">
        <v>0</v>
      </c>
      <c r="D56" s="43">
        <v>0</v>
      </c>
      <c r="E56" s="43"/>
      <c r="F56" s="43">
        <v>0</v>
      </c>
      <c r="G56" s="43">
        <v>0</v>
      </c>
    </row>
    <row r="57" spans="2:7" ht="30.75" customHeight="1">
      <c r="B57" s="80" t="s">
        <v>505</v>
      </c>
      <c r="C57" s="43">
        <v>0</v>
      </c>
      <c r="D57" s="43">
        <v>0</v>
      </c>
      <c r="E57" s="43"/>
      <c r="F57" s="43">
        <v>0</v>
      </c>
      <c r="G57" s="43">
        <v>0</v>
      </c>
    </row>
    <row r="58" spans="2:7" ht="41" customHeight="1">
      <c r="B58" s="80" t="s">
        <v>502</v>
      </c>
      <c r="C58" s="95">
        <v>11172</v>
      </c>
      <c r="D58" s="43"/>
      <c r="E58" s="43">
        <v>3000</v>
      </c>
      <c r="F58" s="43">
        <v>17783</v>
      </c>
      <c r="G58" s="43">
        <v>1.38E-2</v>
      </c>
    </row>
    <row r="59" spans="2:7" ht="41" customHeight="1">
      <c r="B59" s="80" t="s">
        <v>501</v>
      </c>
      <c r="C59" s="43">
        <v>0</v>
      </c>
      <c r="D59" s="43"/>
      <c r="E59" s="43"/>
      <c r="F59" s="43">
        <v>0</v>
      </c>
      <c r="G59" s="43"/>
    </row>
    <row r="60" spans="2:7" ht="30.75" customHeight="1">
      <c r="B60" s="78" t="s">
        <v>417</v>
      </c>
      <c r="C60" s="189">
        <f>SUM(C54:C59)</f>
        <v>11172</v>
      </c>
      <c r="D60" s="115"/>
      <c r="E60" s="115"/>
      <c r="F60" s="115">
        <f>SUM(F54:F59)</f>
        <v>17783</v>
      </c>
      <c r="G60" s="115"/>
    </row>
    <row r="61" spans="2:7" ht="30.75" customHeight="1">
      <c r="B61" s="112"/>
      <c r="C61" s="187"/>
      <c r="D61" s="131"/>
      <c r="E61" s="131"/>
      <c r="F61" s="131"/>
      <c r="G61" s="131"/>
    </row>
    <row r="62" spans="2:7" ht="25" customHeight="1">
      <c r="B62" s="442" t="s">
        <v>958</v>
      </c>
      <c r="C62" s="442"/>
      <c r="D62" s="442"/>
      <c r="E62" s="442"/>
      <c r="F62" s="442"/>
      <c r="G62" s="442"/>
    </row>
    <row r="63" spans="2:7" ht="25" customHeight="1">
      <c r="B63" s="428" t="s">
        <v>959</v>
      </c>
      <c r="C63" s="428"/>
      <c r="D63" s="428"/>
      <c r="E63" s="428"/>
      <c r="F63" s="428"/>
      <c r="G63" s="428"/>
    </row>
    <row r="64" spans="2:7" ht="30.75" customHeight="1">
      <c r="B64" s="110"/>
      <c r="C64" s="118"/>
      <c r="D64" s="118"/>
      <c r="E64" s="118"/>
      <c r="F64" s="118"/>
      <c r="G64" s="118"/>
    </row>
    <row r="65" spans="1:7" ht="25" customHeight="1">
      <c r="B65" s="424" t="s">
        <v>961</v>
      </c>
      <c r="C65" s="424"/>
      <c r="D65" s="424"/>
      <c r="E65" s="110"/>
      <c r="F65" s="44"/>
      <c r="G65" s="44"/>
    </row>
    <row r="66" spans="1:7" ht="30.75" customHeight="1">
      <c r="B66" s="102"/>
      <c r="C66" s="102"/>
      <c r="D66" s="102"/>
      <c r="E66" s="110"/>
      <c r="F66" s="44"/>
      <c r="G66" s="44"/>
    </row>
    <row r="67" spans="1:7" ht="60" customHeight="1">
      <c r="B67" s="471" t="s">
        <v>59</v>
      </c>
      <c r="C67" s="471"/>
      <c r="D67" s="471"/>
      <c r="E67" s="471"/>
      <c r="F67" s="471"/>
      <c r="G67" s="471"/>
    </row>
    <row r="68" spans="1:7" ht="30.75" customHeight="1">
      <c r="A68" s="214"/>
      <c r="B68" s="214"/>
      <c r="C68" s="214"/>
      <c r="D68" s="214"/>
      <c r="E68" s="214"/>
      <c r="F68" s="214"/>
      <c r="G68" s="214"/>
    </row>
    <row r="69" spans="1:7" ht="50" customHeight="1">
      <c r="A69" s="214"/>
      <c r="B69" s="430" t="s">
        <v>1150</v>
      </c>
      <c r="C69" s="430"/>
      <c r="D69" s="430"/>
      <c r="E69" s="430"/>
      <c r="F69" s="430"/>
      <c r="G69" s="430"/>
    </row>
    <row r="70" spans="1:7" ht="30" customHeight="1">
      <c r="A70" s="214"/>
      <c r="B70" s="288"/>
      <c r="C70" s="288"/>
      <c r="D70" s="288"/>
      <c r="E70" s="288"/>
      <c r="F70" s="288"/>
      <c r="G70" s="288"/>
    </row>
    <row r="71" spans="1:7" s="334" customFormat="1" ht="30" customHeight="1">
      <c r="A71" s="89"/>
      <c r="B71" s="437" t="s">
        <v>1152</v>
      </c>
      <c r="C71" s="437"/>
      <c r="D71" s="437"/>
      <c r="E71" s="437"/>
      <c r="F71" s="437"/>
      <c r="G71" s="437"/>
    </row>
    <row r="72" spans="1:7" ht="30.75" customHeight="1">
      <c r="A72" s="214"/>
      <c r="B72" s="214"/>
      <c r="C72" s="214"/>
      <c r="D72" s="214"/>
      <c r="E72" s="214"/>
      <c r="F72" s="214"/>
      <c r="G72" s="214"/>
    </row>
    <row r="73" spans="1:7" ht="50" customHeight="1">
      <c r="A73" s="214"/>
      <c r="B73" s="430" t="s">
        <v>1151</v>
      </c>
      <c r="C73" s="430"/>
      <c r="D73" s="430"/>
      <c r="E73" s="430"/>
      <c r="F73" s="430"/>
      <c r="G73" s="430"/>
    </row>
    <row r="74" spans="1:7" ht="30" customHeight="1">
      <c r="A74" s="214"/>
      <c r="B74" s="288"/>
      <c r="C74" s="288"/>
      <c r="D74" s="288"/>
      <c r="E74" s="288"/>
      <c r="F74" s="288"/>
      <c r="G74" s="288"/>
    </row>
    <row r="75" spans="1:7" ht="30" customHeight="1">
      <c r="A75" s="214"/>
      <c r="B75" s="437" t="s">
        <v>148</v>
      </c>
      <c r="C75" s="437"/>
      <c r="D75" s="437"/>
      <c r="E75" s="437"/>
      <c r="F75" s="437"/>
      <c r="G75" s="437"/>
    </row>
    <row r="76" spans="1:7" ht="30.75" customHeight="1">
      <c r="A76" s="214"/>
      <c r="B76" s="214"/>
      <c r="C76" s="214"/>
      <c r="D76" s="214"/>
      <c r="E76" s="214"/>
      <c r="F76" s="214"/>
      <c r="G76" s="214"/>
    </row>
    <row r="77" spans="1:7" ht="30" customHeight="1">
      <c r="A77" s="214"/>
      <c r="B77" s="80" t="s">
        <v>149</v>
      </c>
      <c r="C77" s="80"/>
      <c r="D77" s="214"/>
      <c r="E77" s="214"/>
      <c r="F77" s="214"/>
      <c r="G77" s="214"/>
    </row>
    <row r="78" spans="1:7" ht="30" customHeight="1">
      <c r="A78" s="214"/>
      <c r="B78" s="80" t="s">
        <v>150</v>
      </c>
      <c r="C78" s="80"/>
      <c r="D78" s="214"/>
      <c r="E78" s="214"/>
      <c r="F78" s="214"/>
      <c r="G78" s="214"/>
    </row>
    <row r="79" spans="1:7" ht="30" customHeight="1">
      <c r="A79" s="214"/>
      <c r="B79" s="80" t="s">
        <v>151</v>
      </c>
      <c r="C79" s="80"/>
      <c r="D79" s="214"/>
      <c r="E79" s="214"/>
      <c r="F79" s="214"/>
      <c r="G79" s="214"/>
    </row>
    <row r="80" spans="1:7" ht="30" customHeight="1">
      <c r="A80" s="214"/>
      <c r="B80" s="352" t="s">
        <v>125</v>
      </c>
      <c r="C80" s="353">
        <f>9+3+27+30+18</f>
        <v>87</v>
      </c>
      <c r="D80" s="214"/>
      <c r="E80" s="214"/>
      <c r="F80" s="214"/>
      <c r="G80" s="214"/>
    </row>
    <row r="81" spans="1:8" ht="30.75" customHeight="1">
      <c r="A81" s="214"/>
      <c r="B81" s="214"/>
      <c r="C81" s="214"/>
      <c r="D81" s="214"/>
      <c r="E81" s="214"/>
      <c r="F81" s="214"/>
      <c r="G81" s="214"/>
    </row>
    <row r="82" spans="1:8" ht="50" customHeight="1">
      <c r="A82" s="214"/>
      <c r="B82" s="430" t="s">
        <v>1149</v>
      </c>
      <c r="C82" s="430"/>
      <c r="D82" s="430"/>
      <c r="E82" s="430"/>
      <c r="F82" s="430"/>
      <c r="G82" s="430"/>
    </row>
    <row r="83" spans="1:8" ht="30" customHeight="1">
      <c r="A83" s="214"/>
      <c r="B83" s="288"/>
      <c r="C83" s="288"/>
      <c r="D83" s="288"/>
      <c r="E83" s="288"/>
      <c r="F83" s="288"/>
      <c r="G83" s="288"/>
    </row>
    <row r="84" spans="1:8" ht="25" customHeight="1">
      <c r="A84" s="214"/>
      <c r="B84" s="424" t="s">
        <v>962</v>
      </c>
      <c r="C84" s="424"/>
      <c r="D84" s="214"/>
      <c r="E84" s="214"/>
      <c r="F84" s="214"/>
      <c r="G84" s="214"/>
    </row>
    <row r="85" spans="1:8" ht="25" customHeight="1">
      <c r="A85" s="214"/>
      <c r="B85" s="495" t="s">
        <v>963</v>
      </c>
      <c r="C85" s="495"/>
      <c r="D85" s="495"/>
      <c r="E85" s="495"/>
      <c r="F85" s="495"/>
      <c r="G85" s="495"/>
    </row>
    <row r="86" spans="1:8" s="59" customFormat="1" ht="30" customHeight="1">
      <c r="A86" s="2"/>
    </row>
    <row r="87" spans="1:8" s="59" customFormat="1" ht="30.75" customHeight="1">
      <c r="B87" s="494" t="s">
        <v>1118</v>
      </c>
      <c r="C87" s="494"/>
      <c r="D87" s="41"/>
      <c r="E87" s="41"/>
      <c r="F87" s="41"/>
      <c r="G87" s="351" t="s">
        <v>1119</v>
      </c>
    </row>
    <row r="88" spans="1:8" s="59" customFormat="1" ht="30.75" customHeight="1">
      <c r="B88" s="41"/>
      <c r="C88" s="41"/>
      <c r="D88" s="41"/>
      <c r="E88" s="41"/>
      <c r="F88" s="41"/>
      <c r="G88" s="41"/>
      <c r="H88" s="41"/>
    </row>
    <row r="89" spans="1:8" s="59" customFormat="1" ht="50" customHeight="1">
      <c r="B89" s="421" t="s">
        <v>830</v>
      </c>
      <c r="C89" s="421"/>
      <c r="D89" s="421"/>
      <c r="E89" s="421"/>
      <c r="F89" s="421"/>
      <c r="G89" s="421"/>
      <c r="H89" s="97"/>
    </row>
  </sheetData>
  <mergeCells count="30">
    <mergeCell ref="B45:G45"/>
    <mergeCell ref="B71:G71"/>
    <mergeCell ref="B75:G75"/>
    <mergeCell ref="B46:G46"/>
    <mergeCell ref="F2:G2"/>
    <mergeCell ref="B69:G69"/>
    <mergeCell ref="B73:G73"/>
    <mergeCell ref="B47:G47"/>
    <mergeCell ref="B49:G49"/>
    <mergeCell ref="B52:B53"/>
    <mergeCell ref="B33:G33"/>
    <mergeCell ref="E39:F39"/>
    <mergeCell ref="E40:F40"/>
    <mergeCell ref="B43:G43"/>
    <mergeCell ref="B44:G44"/>
    <mergeCell ref="B5:G5"/>
    <mergeCell ref="B15:G15"/>
    <mergeCell ref="B18:G18"/>
    <mergeCell ref="B30:G30"/>
    <mergeCell ref="B31:G31"/>
    <mergeCell ref="B16:G16"/>
    <mergeCell ref="B87:C87"/>
    <mergeCell ref="B89:G89"/>
    <mergeCell ref="B67:G67"/>
    <mergeCell ref="B62:G62"/>
    <mergeCell ref="B63:G63"/>
    <mergeCell ref="B65:D65"/>
    <mergeCell ref="B85:G85"/>
    <mergeCell ref="B84:C84"/>
    <mergeCell ref="B82:G82"/>
  </mergeCells>
  <phoneticPr fontId="75" type="noConversion"/>
  <hyperlinks>
    <hyperlink ref="B89" location="'lista de datos'!A1" display="Volver al índice"/>
    <hyperlink ref="H89" location="'lista de datos'!A1" display="'lista de datos'!A1"/>
    <hyperlink ref="G87" location="infraestructura!A1" display="Siguiente   "/>
    <hyperlink ref="B87" location="'datos generales'!A1" display=" Atrás "/>
    <hyperlink ref="C87" location="'datos generales'!A1" display="'datos generales'!A1"/>
    <hyperlink ref="B89:G89" location="'lista de datos '!A1" display="Volver al índice"/>
    <hyperlink ref="B87:C87" location="'movilidad '!A1" display="  Atrás "/>
    <hyperlink ref="G87" location="'oferta tp publico '!A1" display="Siguiente   "/>
  </hyperlinks>
  <pageMargins left="0.19" right="0.4" top="1.96" bottom="0.98" header="0.49" footer="0.49"/>
  <pageSetup scale="60" fitToHeight="3" pageOrder="overThenDown" orientation="landscape" horizontalDpi="4294967292" verticalDpi="4294967292"/>
  <headerFooter>
    <oddHeader>&amp;L&amp;K000000&amp;G&amp;R&amp;"Roboto Medium,Normal"&amp;11&amp;K155E89Observatorio de Movilidad Urbana</oddHeader>
  </headerFooter>
  <rowBreaks count="3" manualBreakCount="3">
    <brk id="17" max="7" man="1"/>
    <brk id="32" max="7" man="1"/>
    <brk id="47" max="7" man="1"/>
  </rowBreaks>
  <drawing r:id="rId1"/>
  <legacyDrawing r:id="rId2"/>
  <legacyDrawingHF r:id="rId3"/>
  <extLst>
    <ext xmlns:mx="http://schemas.microsoft.com/office/mac/excel/2008/main" uri="{64002731-A6B0-56B0-2670-7721B7C09600}">
      <mx:PLV Mode="0" OnePage="0" WScale="72"/>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N250"/>
  <sheetViews>
    <sheetView topLeftCell="B1" zoomScaleSheetLayoutView="30" workbookViewId="0">
      <pane xSplit="2" topLeftCell="D1" activePane="topRight" state="frozen"/>
      <selection activeCell="E13" sqref="E13"/>
      <selection pane="topRight" activeCell="B1" sqref="B1"/>
    </sheetView>
  </sheetViews>
  <sheetFormatPr baseColWidth="10" defaultColWidth="8.83203125" defaultRowHeight="30.75" customHeight="1" x14ac:dyDescent="0"/>
  <cols>
    <col min="1" max="1" width="8.83203125" style="41"/>
    <col min="2" max="2" width="12.83203125" style="41" customWidth="1"/>
    <col min="3" max="3" width="62.83203125" style="41" customWidth="1"/>
    <col min="4" max="4" width="54.5" style="41" customWidth="1"/>
    <col min="5" max="5" width="37.33203125" style="41" customWidth="1"/>
    <col min="6" max="6" width="31.33203125" style="41" customWidth="1"/>
    <col min="7" max="7" width="25.33203125" style="41" customWidth="1"/>
    <col min="8" max="8" width="39.5" style="41" customWidth="1"/>
    <col min="9" max="9" width="27.5" style="41" customWidth="1"/>
    <col min="10" max="10" width="20.1640625" style="41" customWidth="1"/>
    <col min="11" max="11" width="25.5" style="41" customWidth="1"/>
    <col min="12" max="13" width="21.33203125" style="41" customWidth="1"/>
    <col min="14" max="14" width="22.83203125" style="41" customWidth="1"/>
    <col min="15" max="16384" width="8.83203125" style="41"/>
  </cols>
  <sheetData>
    <row r="1" spans="2:14" s="7" customFormat="1" ht="30.75" customHeight="1"/>
    <row r="2" spans="2:14" s="7" customFormat="1" ht="62" customHeight="1">
      <c r="B2" s="6"/>
      <c r="C2" s="6"/>
      <c r="D2" s="6"/>
      <c r="E2" s="6"/>
      <c r="F2" s="6"/>
      <c r="L2" s="413" t="s">
        <v>1165</v>
      </c>
      <c r="M2" s="413"/>
    </row>
    <row r="3" spans="2:14" s="7" customFormat="1" ht="30.75" customHeight="1">
      <c r="B3" s="6"/>
      <c r="C3" s="6"/>
      <c r="D3" s="6"/>
      <c r="E3" s="6"/>
      <c r="J3" s="98"/>
      <c r="K3" s="98"/>
      <c r="L3" s="98"/>
      <c r="M3" s="98"/>
    </row>
    <row r="5" spans="2:14" ht="50" customHeight="1">
      <c r="C5" s="430" t="s">
        <v>964</v>
      </c>
      <c r="D5" s="430"/>
      <c r="E5" s="430"/>
      <c r="F5" s="430"/>
      <c r="G5" s="430"/>
      <c r="H5" s="430"/>
      <c r="I5" s="430"/>
      <c r="J5" s="430"/>
      <c r="K5" s="430"/>
      <c r="L5" s="430"/>
      <c r="M5" s="430"/>
      <c r="N5" s="44"/>
    </row>
    <row r="6" spans="2:14" ht="30.75" customHeight="1">
      <c r="C6" s="183"/>
      <c r="D6" s="183"/>
      <c r="E6" s="183"/>
      <c r="F6" s="183"/>
      <c r="G6" s="183"/>
      <c r="H6" s="183"/>
      <c r="I6" s="183"/>
      <c r="J6" s="183"/>
      <c r="K6" s="183"/>
      <c r="L6" s="183"/>
      <c r="M6" s="183"/>
      <c r="N6" s="44"/>
    </row>
    <row r="7" spans="2:14" ht="30.75" customHeight="1">
      <c r="C7" s="221"/>
      <c r="D7" s="221"/>
      <c r="E7" s="221"/>
      <c r="F7" s="221"/>
      <c r="G7" s="221"/>
      <c r="H7" s="221"/>
      <c r="I7" s="221"/>
      <c r="J7" s="44"/>
      <c r="K7" s="110"/>
      <c r="L7" s="44"/>
      <c r="M7" s="76" t="s">
        <v>590</v>
      </c>
      <c r="N7" s="44"/>
    </row>
    <row r="8" spans="2:14" ht="30.75" customHeight="1">
      <c r="C8" s="509" t="s">
        <v>308</v>
      </c>
      <c r="D8" s="408" t="s">
        <v>965</v>
      </c>
      <c r="E8" s="408" t="s">
        <v>966</v>
      </c>
      <c r="F8" s="408" t="s">
        <v>967</v>
      </c>
      <c r="G8" s="408" t="s">
        <v>607</v>
      </c>
      <c r="H8" s="408" t="s">
        <v>968</v>
      </c>
      <c r="I8" s="408" t="s">
        <v>969</v>
      </c>
      <c r="J8" s="408" t="s">
        <v>478</v>
      </c>
      <c r="K8" s="408"/>
      <c r="L8" s="408"/>
      <c r="M8" s="408"/>
    </row>
    <row r="9" spans="2:14" ht="30.75" customHeight="1">
      <c r="C9" s="509"/>
      <c r="D9" s="408"/>
      <c r="E9" s="408"/>
      <c r="F9" s="408"/>
      <c r="G9" s="408"/>
      <c r="H9" s="408"/>
      <c r="I9" s="408"/>
      <c r="J9" s="43" t="s">
        <v>312</v>
      </c>
      <c r="K9" s="43" t="s">
        <v>306</v>
      </c>
      <c r="L9" s="43" t="s">
        <v>479</v>
      </c>
      <c r="M9" s="43" t="s">
        <v>480</v>
      </c>
    </row>
    <row r="10" spans="2:14" ht="30.75" customHeight="1">
      <c r="C10" s="56" t="s">
        <v>475</v>
      </c>
      <c r="D10" s="120" t="s">
        <v>292</v>
      </c>
      <c r="E10" s="120" t="s">
        <v>651</v>
      </c>
      <c r="F10" s="120" t="s">
        <v>655</v>
      </c>
      <c r="G10" s="120">
        <v>0</v>
      </c>
      <c r="H10" s="120" t="s">
        <v>656</v>
      </c>
      <c r="I10" s="120" t="s">
        <v>651</v>
      </c>
      <c r="J10" s="120" t="s">
        <v>658</v>
      </c>
      <c r="K10" s="120" t="s">
        <v>658</v>
      </c>
      <c r="L10" s="120" t="s">
        <v>658</v>
      </c>
      <c r="M10" s="120" t="s">
        <v>658</v>
      </c>
    </row>
    <row r="11" spans="2:14" ht="30.75" customHeight="1">
      <c r="C11" s="56" t="s">
        <v>474</v>
      </c>
      <c r="D11" s="120" t="s">
        <v>292</v>
      </c>
      <c r="E11" s="120" t="s">
        <v>651</v>
      </c>
      <c r="F11" s="120" t="s">
        <v>655</v>
      </c>
      <c r="G11" s="120">
        <v>0</v>
      </c>
      <c r="H11" s="120" t="s">
        <v>656</v>
      </c>
      <c r="I11" s="120" t="s">
        <v>651</v>
      </c>
      <c r="J11" s="120" t="s">
        <v>658</v>
      </c>
      <c r="K11" s="120" t="s">
        <v>658</v>
      </c>
      <c r="L11" s="120" t="s">
        <v>658</v>
      </c>
      <c r="M11" s="120" t="s">
        <v>658</v>
      </c>
    </row>
    <row r="12" spans="2:14" ht="39.75" customHeight="1">
      <c r="C12" s="56" t="s">
        <v>477</v>
      </c>
      <c r="D12" s="120" t="s">
        <v>650</v>
      </c>
      <c r="E12" s="120" t="s">
        <v>652</v>
      </c>
      <c r="F12" s="85" t="s">
        <v>654</v>
      </c>
      <c r="G12" s="120">
        <v>51</v>
      </c>
      <c r="H12" s="120" t="s">
        <v>656</v>
      </c>
      <c r="I12" s="120" t="s">
        <v>657</v>
      </c>
      <c r="J12" s="120" t="s">
        <v>659</v>
      </c>
      <c r="K12" s="120" t="s">
        <v>658</v>
      </c>
      <c r="L12" s="120" t="s">
        <v>658</v>
      </c>
      <c r="M12" s="120" t="s">
        <v>649</v>
      </c>
    </row>
    <row r="13" spans="2:14" ht="30.75" customHeight="1">
      <c r="C13" s="56" t="s">
        <v>476</v>
      </c>
      <c r="D13" s="120">
        <v>0</v>
      </c>
      <c r="E13" s="120">
        <v>0</v>
      </c>
      <c r="F13" s="120">
        <v>0</v>
      </c>
      <c r="G13" s="120">
        <v>0</v>
      </c>
      <c r="H13" s="120">
        <v>0</v>
      </c>
      <c r="I13" s="120">
        <v>0</v>
      </c>
      <c r="J13" s="120">
        <v>0</v>
      </c>
      <c r="K13" s="120">
        <v>0</v>
      </c>
      <c r="L13" s="120">
        <v>0</v>
      </c>
      <c r="M13" s="120">
        <v>0</v>
      </c>
    </row>
    <row r="14" spans="2:14" ht="30.75" customHeight="1">
      <c r="C14" s="56" t="s">
        <v>452</v>
      </c>
      <c r="D14" s="120" t="s">
        <v>292</v>
      </c>
      <c r="E14" s="120" t="s">
        <v>651</v>
      </c>
      <c r="F14" s="120" t="s">
        <v>655</v>
      </c>
      <c r="G14" s="120">
        <v>0</v>
      </c>
      <c r="H14" s="120" t="s">
        <v>656</v>
      </c>
      <c r="I14" s="120" t="s">
        <v>651</v>
      </c>
      <c r="J14" s="120" t="s">
        <v>658</v>
      </c>
      <c r="K14" s="120" t="s">
        <v>658</v>
      </c>
      <c r="L14" s="120" t="s">
        <v>658</v>
      </c>
      <c r="M14" s="120" t="s">
        <v>658</v>
      </c>
    </row>
    <row r="15" spans="2:14" ht="30.75" customHeight="1">
      <c r="C15" s="199" t="s">
        <v>344</v>
      </c>
      <c r="D15" s="120">
        <v>0</v>
      </c>
      <c r="E15" s="85">
        <v>0</v>
      </c>
      <c r="F15" s="120">
        <v>0</v>
      </c>
      <c r="G15" s="120">
        <v>0</v>
      </c>
      <c r="H15" s="120">
        <v>0</v>
      </c>
      <c r="I15" s="120">
        <v>0</v>
      </c>
      <c r="J15" s="85">
        <v>0</v>
      </c>
      <c r="K15" s="85">
        <v>0</v>
      </c>
      <c r="L15" s="85">
        <v>0</v>
      </c>
      <c r="M15" s="85">
        <v>0</v>
      </c>
    </row>
    <row r="16" spans="2:14" ht="30.75" customHeight="1">
      <c r="C16" s="199" t="s">
        <v>302</v>
      </c>
      <c r="D16" s="120" t="s">
        <v>650</v>
      </c>
      <c r="E16" s="85" t="s">
        <v>653</v>
      </c>
      <c r="F16" s="120" t="s">
        <v>654</v>
      </c>
      <c r="G16" s="120">
        <v>14</v>
      </c>
      <c r="H16" s="120" t="s">
        <v>656</v>
      </c>
      <c r="I16" s="120" t="s">
        <v>657</v>
      </c>
      <c r="J16" s="120" t="s">
        <v>659</v>
      </c>
      <c r="K16" s="120" t="s">
        <v>661</v>
      </c>
      <c r="L16" s="120" t="s">
        <v>660</v>
      </c>
      <c r="M16" s="120" t="s">
        <v>649</v>
      </c>
    </row>
    <row r="17" spans="3:14" ht="30.75" customHeight="1">
      <c r="C17" s="199" t="s">
        <v>303</v>
      </c>
      <c r="D17" s="85"/>
      <c r="E17" s="85"/>
      <c r="F17" s="85"/>
      <c r="G17" s="85"/>
      <c r="H17" s="85"/>
      <c r="I17" s="85"/>
      <c r="J17" s="85"/>
      <c r="K17" s="85"/>
      <c r="L17" s="85"/>
      <c r="M17" s="85"/>
    </row>
    <row r="18" spans="3:14" ht="39.75" customHeight="1">
      <c r="C18" s="199" t="s">
        <v>970</v>
      </c>
      <c r="D18" s="120" t="s">
        <v>650</v>
      </c>
      <c r="E18" s="85" t="s">
        <v>653</v>
      </c>
      <c r="F18" s="85" t="s">
        <v>654</v>
      </c>
      <c r="G18" s="120">
        <v>52</v>
      </c>
      <c r="H18" s="120" t="s">
        <v>656</v>
      </c>
      <c r="I18" s="120" t="s">
        <v>657</v>
      </c>
      <c r="J18" s="85" t="s">
        <v>664</v>
      </c>
      <c r="K18" s="85" t="s">
        <v>661</v>
      </c>
      <c r="L18" s="85" t="s">
        <v>665</v>
      </c>
      <c r="M18" s="85" t="s">
        <v>649</v>
      </c>
    </row>
    <row r="19" spans="3:14" ht="40.5" customHeight="1">
      <c r="C19" s="199" t="s">
        <v>971</v>
      </c>
      <c r="D19" s="120" t="s">
        <v>650</v>
      </c>
      <c r="E19" s="85" t="s">
        <v>653</v>
      </c>
      <c r="F19" s="85" t="s">
        <v>654</v>
      </c>
      <c r="G19" s="120">
        <v>7</v>
      </c>
      <c r="H19" s="120" t="s">
        <v>656</v>
      </c>
      <c r="I19" s="120" t="s">
        <v>657</v>
      </c>
      <c r="J19" s="85" t="s">
        <v>664</v>
      </c>
      <c r="K19" s="85" t="s">
        <v>661</v>
      </c>
      <c r="L19" s="85" t="s">
        <v>665</v>
      </c>
      <c r="M19" s="85" t="s">
        <v>649</v>
      </c>
    </row>
    <row r="20" spans="3:14" ht="30.75" customHeight="1">
      <c r="C20" s="199" t="s">
        <v>972</v>
      </c>
      <c r="D20" s="120">
        <v>0</v>
      </c>
      <c r="E20" s="85">
        <v>0</v>
      </c>
      <c r="F20" s="85">
        <v>0</v>
      </c>
      <c r="G20" s="120">
        <v>0</v>
      </c>
      <c r="H20" s="120">
        <v>0</v>
      </c>
      <c r="I20" s="120">
        <v>0</v>
      </c>
      <c r="J20" s="85">
        <v>0</v>
      </c>
      <c r="K20" s="85">
        <v>0</v>
      </c>
      <c r="L20" s="85">
        <v>0</v>
      </c>
      <c r="M20" s="85">
        <v>0</v>
      </c>
    </row>
    <row r="21" spans="3:14" ht="30.75" customHeight="1">
      <c r="C21" s="199" t="s">
        <v>304</v>
      </c>
      <c r="D21" s="120">
        <v>0</v>
      </c>
      <c r="E21" s="85">
        <v>0</v>
      </c>
      <c r="F21" s="85">
        <v>0</v>
      </c>
      <c r="G21" s="120">
        <v>0</v>
      </c>
      <c r="H21" s="120">
        <v>0</v>
      </c>
      <c r="I21" s="120">
        <v>0</v>
      </c>
      <c r="J21" s="85">
        <v>0</v>
      </c>
      <c r="K21" s="85">
        <v>0</v>
      </c>
      <c r="L21" s="85">
        <v>0</v>
      </c>
      <c r="M21" s="85">
        <v>0</v>
      </c>
    </row>
    <row r="22" spans="3:14" ht="30.75" customHeight="1">
      <c r="C22" s="199" t="s">
        <v>305</v>
      </c>
      <c r="D22" s="120">
        <v>0</v>
      </c>
      <c r="E22" s="85">
        <v>0</v>
      </c>
      <c r="F22" s="85">
        <v>0</v>
      </c>
      <c r="G22" s="120">
        <v>0</v>
      </c>
      <c r="H22" s="120">
        <v>0</v>
      </c>
      <c r="I22" s="120">
        <v>0</v>
      </c>
      <c r="J22" s="85">
        <v>0</v>
      </c>
      <c r="K22" s="85">
        <v>0</v>
      </c>
      <c r="L22" s="85">
        <v>0</v>
      </c>
      <c r="M22" s="85">
        <v>0</v>
      </c>
    </row>
    <row r="23" spans="3:14" ht="30.75" customHeight="1">
      <c r="C23" s="56" t="s">
        <v>423</v>
      </c>
      <c r="D23" s="120">
        <v>0</v>
      </c>
      <c r="E23" s="85">
        <v>0</v>
      </c>
      <c r="F23" s="85">
        <v>0</v>
      </c>
      <c r="G23" s="120">
        <v>0</v>
      </c>
      <c r="H23" s="120">
        <v>0</v>
      </c>
      <c r="I23" s="120">
        <v>0</v>
      </c>
      <c r="J23" s="85">
        <v>0</v>
      </c>
      <c r="K23" s="85">
        <v>0</v>
      </c>
      <c r="L23" s="85">
        <v>0</v>
      </c>
      <c r="M23" s="85">
        <v>0</v>
      </c>
    </row>
    <row r="24" spans="3:14" ht="30.75" customHeight="1">
      <c r="C24" s="199" t="s">
        <v>456</v>
      </c>
      <c r="D24" s="120" t="s">
        <v>662</v>
      </c>
      <c r="E24" s="120" t="s">
        <v>662</v>
      </c>
      <c r="F24" s="120" t="s">
        <v>654</v>
      </c>
      <c r="G24" s="120" t="s">
        <v>649</v>
      </c>
      <c r="H24" s="120" t="s">
        <v>656</v>
      </c>
      <c r="I24" s="120" t="s">
        <v>663</v>
      </c>
      <c r="J24" s="120" t="s">
        <v>664</v>
      </c>
      <c r="K24" s="120" t="s">
        <v>658</v>
      </c>
      <c r="L24" s="120" t="s">
        <v>658</v>
      </c>
      <c r="M24" s="120" t="s">
        <v>658</v>
      </c>
    </row>
    <row r="25" spans="3:14" ht="30.75" customHeight="1">
      <c r="C25" s="222"/>
      <c r="D25" s="121"/>
      <c r="E25" s="223"/>
      <c r="F25" s="121"/>
      <c r="G25" s="121"/>
      <c r="H25" s="121"/>
      <c r="I25" s="121"/>
      <c r="J25" s="223"/>
      <c r="K25" s="223"/>
      <c r="L25" s="223"/>
      <c r="M25" s="223"/>
    </row>
    <row r="26" spans="3:14" ht="25" customHeight="1">
      <c r="D26" s="507" t="s">
        <v>973</v>
      </c>
      <c r="E26" s="507"/>
      <c r="F26" s="507"/>
      <c r="G26" s="507"/>
      <c r="H26" s="507"/>
      <c r="I26" s="507"/>
      <c r="J26" s="507"/>
      <c r="K26" s="507"/>
      <c r="L26" s="507"/>
      <c r="M26" s="507"/>
    </row>
    <row r="27" spans="3:14" ht="25" customHeight="1">
      <c r="D27" s="507" t="s">
        <v>974</v>
      </c>
      <c r="E27" s="507"/>
      <c r="F27" s="507"/>
      <c r="G27" s="507"/>
      <c r="H27" s="507"/>
      <c r="I27" s="507"/>
      <c r="J27" s="507"/>
      <c r="K27" s="507"/>
      <c r="L27" s="507"/>
      <c r="M27" s="507"/>
      <c r="N27" s="110"/>
    </row>
    <row r="28" spans="3:14" ht="25" customHeight="1">
      <c r="D28" s="507" t="s">
        <v>975</v>
      </c>
      <c r="E28" s="507"/>
      <c r="F28" s="507"/>
      <c r="G28" s="507"/>
      <c r="H28" s="507"/>
      <c r="I28" s="507"/>
      <c r="J28" s="507"/>
      <c r="K28" s="507"/>
      <c r="L28" s="507"/>
      <c r="M28" s="507"/>
      <c r="N28" s="110"/>
    </row>
    <row r="29" spans="3:14" ht="25" customHeight="1">
      <c r="D29" s="507" t="s">
        <v>976</v>
      </c>
      <c r="E29" s="507"/>
      <c r="F29" s="507"/>
      <c r="G29" s="507"/>
      <c r="H29" s="507"/>
      <c r="I29" s="507"/>
      <c r="J29" s="507"/>
      <c r="K29" s="507"/>
      <c r="L29" s="507"/>
      <c r="M29" s="507"/>
      <c r="N29" s="110"/>
    </row>
    <row r="30" spans="3:14" ht="25" customHeight="1">
      <c r="D30" s="507" t="s">
        <v>977</v>
      </c>
      <c r="E30" s="507"/>
      <c r="F30" s="507"/>
      <c r="G30" s="507"/>
      <c r="H30" s="507"/>
      <c r="I30" s="507"/>
      <c r="J30" s="507"/>
      <c r="K30" s="507"/>
      <c r="L30" s="507"/>
      <c r="M30" s="507"/>
      <c r="N30" s="110"/>
    </row>
    <row r="31" spans="3:14" ht="25" customHeight="1">
      <c r="D31" s="224"/>
      <c r="E31" s="163"/>
      <c r="F31" s="163"/>
      <c r="G31" s="163"/>
      <c r="H31" s="163"/>
      <c r="I31" s="225"/>
      <c r="J31" s="222"/>
      <c r="K31" s="222"/>
      <c r="L31" s="222"/>
      <c r="M31" s="184"/>
      <c r="N31" s="110"/>
    </row>
    <row r="32" spans="3:14" ht="25" customHeight="1">
      <c r="D32" s="508" t="s">
        <v>1000</v>
      </c>
      <c r="E32" s="508"/>
      <c r="F32" s="508"/>
      <c r="G32" s="508"/>
      <c r="H32" s="508"/>
      <c r="I32" s="508"/>
      <c r="J32" s="508"/>
      <c r="K32" s="508"/>
      <c r="L32" s="508"/>
      <c r="M32" s="508"/>
      <c r="N32" s="110"/>
    </row>
    <row r="33" spans="3:14" ht="27" customHeight="1">
      <c r="C33" s="226"/>
      <c r="D33" s="44"/>
      <c r="E33" s="44"/>
      <c r="F33" s="44"/>
      <c r="G33" s="44"/>
      <c r="H33" s="44"/>
      <c r="I33" s="226"/>
      <c r="J33" s="136"/>
      <c r="K33" s="136"/>
      <c r="L33" s="136"/>
      <c r="M33" s="121"/>
      <c r="N33" s="110"/>
    </row>
    <row r="34" spans="3:14" ht="50" customHeight="1">
      <c r="C34" s="430" t="s">
        <v>978</v>
      </c>
      <c r="D34" s="430"/>
      <c r="E34" s="430"/>
      <c r="F34" s="430"/>
      <c r="G34" s="430"/>
      <c r="H34" s="430"/>
      <c r="I34" s="430"/>
      <c r="J34" s="430"/>
      <c r="K34" s="430"/>
      <c r="L34" s="430"/>
      <c r="M34" s="430"/>
      <c r="N34" s="110"/>
    </row>
    <row r="35" spans="3:14" s="216" customFormat="1" ht="30" customHeight="1">
      <c r="C35" s="183"/>
      <c r="D35" s="219"/>
      <c r="E35" s="219"/>
      <c r="F35" s="219"/>
      <c r="G35" s="219"/>
      <c r="H35" s="219"/>
      <c r="I35" s="219"/>
      <c r="J35" s="219"/>
      <c r="K35" s="219"/>
      <c r="L35" s="219"/>
      <c r="M35" s="219"/>
    </row>
    <row r="36" spans="3:14" s="219" customFormat="1" ht="30.75" customHeight="1">
      <c r="C36" s="221"/>
      <c r="D36" s="44"/>
      <c r="E36" s="44"/>
      <c r="F36" s="44"/>
      <c r="G36" s="44"/>
      <c r="H36" s="44"/>
      <c r="I36" s="44"/>
      <c r="J36" s="44"/>
      <c r="K36" s="44"/>
      <c r="L36" s="44"/>
      <c r="M36" s="76" t="s">
        <v>590</v>
      </c>
    </row>
    <row r="37" spans="3:14" ht="30.75" customHeight="1">
      <c r="C37" s="509" t="s">
        <v>308</v>
      </c>
      <c r="D37" s="408" t="s">
        <v>481</v>
      </c>
      <c r="E37" s="94" t="s">
        <v>307</v>
      </c>
      <c r="F37" s="94" t="s">
        <v>321</v>
      </c>
      <c r="G37" s="94" t="s">
        <v>398</v>
      </c>
      <c r="H37" s="94" t="s">
        <v>618</v>
      </c>
      <c r="I37" s="94" t="s">
        <v>410</v>
      </c>
      <c r="J37" s="94" t="s">
        <v>396</v>
      </c>
      <c r="K37" s="94" t="s">
        <v>397</v>
      </c>
      <c r="L37" s="408" t="s">
        <v>979</v>
      </c>
      <c r="M37" s="408"/>
    </row>
    <row r="38" spans="3:14" ht="30.75" customHeight="1">
      <c r="C38" s="509"/>
      <c r="D38" s="408"/>
      <c r="E38" s="46" t="s">
        <v>980</v>
      </c>
      <c r="F38" s="46" t="s">
        <v>981</v>
      </c>
      <c r="G38" s="43" t="s">
        <v>399</v>
      </c>
      <c r="H38" s="43" t="s">
        <v>517</v>
      </c>
      <c r="I38" s="43" t="s">
        <v>982</v>
      </c>
      <c r="J38" s="43" t="s">
        <v>983</v>
      </c>
      <c r="K38" s="43" t="s">
        <v>984</v>
      </c>
      <c r="L38" s="43" t="s">
        <v>482</v>
      </c>
      <c r="M38" s="43" t="s">
        <v>483</v>
      </c>
    </row>
    <row r="39" spans="3:14" ht="30" customHeight="1">
      <c r="C39" s="56" t="s">
        <v>476</v>
      </c>
      <c r="D39" s="120">
        <v>0</v>
      </c>
      <c r="E39" s="85">
        <v>0</v>
      </c>
      <c r="F39" s="85">
        <v>0</v>
      </c>
      <c r="G39" s="120">
        <v>0</v>
      </c>
      <c r="H39" s="120">
        <v>0</v>
      </c>
      <c r="I39" s="120">
        <v>0</v>
      </c>
      <c r="J39" s="120">
        <v>0</v>
      </c>
      <c r="K39" s="120">
        <v>0</v>
      </c>
      <c r="L39" s="85" t="s">
        <v>1001</v>
      </c>
      <c r="M39" s="85" t="s">
        <v>1002</v>
      </c>
    </row>
    <row r="40" spans="3:14" ht="30" customHeight="1">
      <c r="C40" s="56" t="s">
        <v>452</v>
      </c>
      <c r="D40" s="120">
        <v>19</v>
      </c>
      <c r="E40" s="85">
        <v>74.416666666666671</v>
      </c>
      <c r="F40" s="85">
        <v>9.4</v>
      </c>
      <c r="G40" s="120">
        <v>25</v>
      </c>
      <c r="H40" s="120">
        <v>12</v>
      </c>
      <c r="I40" s="120">
        <v>0</v>
      </c>
      <c r="J40" s="120">
        <v>0</v>
      </c>
      <c r="K40" s="120">
        <v>0</v>
      </c>
      <c r="L40" s="85" t="s">
        <v>1002</v>
      </c>
      <c r="M40" s="85" t="s">
        <v>1003</v>
      </c>
    </row>
    <row r="41" spans="3:14" ht="30" customHeight="1">
      <c r="C41" s="199" t="s">
        <v>344</v>
      </c>
      <c r="D41" s="85">
        <v>0</v>
      </c>
      <c r="E41" s="85">
        <v>0</v>
      </c>
      <c r="F41" s="85">
        <v>0</v>
      </c>
      <c r="G41" s="85">
        <v>0</v>
      </c>
      <c r="H41" s="85">
        <v>0</v>
      </c>
      <c r="I41" s="85">
        <v>0</v>
      </c>
      <c r="J41" s="85"/>
      <c r="K41" s="120"/>
      <c r="L41" s="120"/>
      <c r="M41" s="120"/>
    </row>
    <row r="42" spans="3:14" ht="30" customHeight="1">
      <c r="C42" s="199" t="s">
        <v>302</v>
      </c>
      <c r="D42" s="85">
        <v>152</v>
      </c>
      <c r="E42" s="85">
        <v>7452.8666666666668</v>
      </c>
      <c r="F42" s="85">
        <v>101.63</v>
      </c>
      <c r="G42" s="120">
        <v>22</v>
      </c>
      <c r="H42" s="120">
        <v>8.1300000000000008</v>
      </c>
      <c r="I42" s="120">
        <v>200</v>
      </c>
      <c r="J42" s="120">
        <v>0</v>
      </c>
      <c r="K42" s="120" t="s">
        <v>666</v>
      </c>
      <c r="L42" s="85" t="s">
        <v>1003</v>
      </c>
      <c r="M42" s="85" t="s">
        <v>1003</v>
      </c>
    </row>
    <row r="43" spans="3:14" ht="30" customHeight="1">
      <c r="C43" s="199" t="s">
        <v>303</v>
      </c>
      <c r="D43" s="85"/>
      <c r="E43" s="85"/>
      <c r="F43" s="85"/>
      <c r="G43" s="120"/>
      <c r="H43" s="85"/>
      <c r="I43" s="120"/>
      <c r="J43" s="120"/>
      <c r="K43" s="120"/>
      <c r="L43" s="120"/>
      <c r="M43" s="120"/>
    </row>
    <row r="44" spans="3:14" ht="30" customHeight="1">
      <c r="C44" s="199" t="s">
        <v>985</v>
      </c>
      <c r="D44" s="85">
        <v>394</v>
      </c>
      <c r="E44" s="85">
        <v>26011.604666666663</v>
      </c>
      <c r="F44" s="85">
        <v>118.63</v>
      </c>
      <c r="G44" s="120">
        <v>22</v>
      </c>
      <c r="H44" s="120">
        <v>8.6999999999999993</v>
      </c>
      <c r="I44" s="120">
        <v>200</v>
      </c>
      <c r="J44" s="120">
        <v>0</v>
      </c>
      <c r="K44" s="120" t="s">
        <v>666</v>
      </c>
      <c r="L44" s="85" t="s">
        <v>1003</v>
      </c>
      <c r="M44" s="85" t="s">
        <v>1003</v>
      </c>
    </row>
    <row r="45" spans="3:14" ht="30" customHeight="1">
      <c r="C45" s="199" t="s">
        <v>987</v>
      </c>
      <c r="D45" s="85">
        <v>34</v>
      </c>
      <c r="E45" s="85">
        <v>1659.2</v>
      </c>
      <c r="F45" s="85"/>
      <c r="G45" s="120">
        <v>27</v>
      </c>
      <c r="H45" s="120"/>
      <c r="I45" s="120">
        <v>400</v>
      </c>
      <c r="J45" s="120" t="s">
        <v>668</v>
      </c>
      <c r="K45" s="120" t="s">
        <v>669</v>
      </c>
      <c r="L45" s="85" t="s">
        <v>1004</v>
      </c>
      <c r="M45" s="85" t="s">
        <v>1004</v>
      </c>
    </row>
    <row r="46" spans="3:14" ht="30" customHeight="1">
      <c r="C46" s="199" t="s">
        <v>988</v>
      </c>
      <c r="D46" s="85">
        <v>0</v>
      </c>
      <c r="E46" s="85">
        <v>0</v>
      </c>
      <c r="F46" s="85">
        <v>0</v>
      </c>
      <c r="G46" s="120">
        <v>0</v>
      </c>
      <c r="H46" s="120">
        <v>0</v>
      </c>
      <c r="I46" s="120">
        <v>0</v>
      </c>
      <c r="J46" s="120">
        <v>0</v>
      </c>
      <c r="K46" s="120">
        <v>0</v>
      </c>
      <c r="L46" s="120">
        <v>0</v>
      </c>
      <c r="M46" s="120">
        <v>0</v>
      </c>
    </row>
    <row r="47" spans="3:14" ht="30" customHeight="1">
      <c r="C47" s="199" t="s">
        <v>304</v>
      </c>
      <c r="D47" s="85">
        <v>0</v>
      </c>
      <c r="E47" s="120">
        <v>0</v>
      </c>
      <c r="F47" s="120">
        <v>0</v>
      </c>
      <c r="G47" s="120">
        <v>0</v>
      </c>
      <c r="H47" s="120">
        <v>0</v>
      </c>
      <c r="I47" s="120">
        <v>0</v>
      </c>
      <c r="J47" s="120">
        <v>0</v>
      </c>
      <c r="K47" s="85">
        <v>0</v>
      </c>
      <c r="L47" s="120">
        <v>0</v>
      </c>
      <c r="M47" s="120">
        <v>0</v>
      </c>
    </row>
    <row r="48" spans="3:14" ht="30" customHeight="1">
      <c r="C48" s="199" t="s">
        <v>305</v>
      </c>
      <c r="D48" s="85">
        <v>0</v>
      </c>
      <c r="E48" s="85">
        <v>0</v>
      </c>
      <c r="F48" s="85">
        <v>0</v>
      </c>
      <c r="G48" s="120">
        <v>0</v>
      </c>
      <c r="H48" s="120">
        <v>0</v>
      </c>
      <c r="I48" s="120">
        <v>0</v>
      </c>
      <c r="J48" s="120">
        <v>0</v>
      </c>
      <c r="K48" s="120">
        <v>0</v>
      </c>
      <c r="L48" s="120">
        <v>0</v>
      </c>
      <c r="M48" s="120">
        <v>0</v>
      </c>
    </row>
    <row r="49" spans="3:13" ht="30" customHeight="1">
      <c r="C49" s="56" t="s">
        <v>423</v>
      </c>
      <c r="D49" s="85">
        <v>0</v>
      </c>
      <c r="E49" s="85">
        <v>0</v>
      </c>
      <c r="F49" s="85">
        <v>0</v>
      </c>
      <c r="G49" s="120">
        <v>0</v>
      </c>
      <c r="H49" s="120">
        <v>0</v>
      </c>
      <c r="I49" s="120">
        <v>0</v>
      </c>
      <c r="J49" s="120">
        <v>0</v>
      </c>
      <c r="K49" s="120">
        <v>0</v>
      </c>
      <c r="L49" s="120">
        <v>0</v>
      </c>
      <c r="M49" s="120">
        <v>0</v>
      </c>
    </row>
    <row r="50" spans="3:13" ht="30" customHeight="1">
      <c r="C50" s="199" t="s">
        <v>456</v>
      </c>
      <c r="D50" s="85" t="s">
        <v>667</v>
      </c>
      <c r="E50" s="85" t="s">
        <v>667</v>
      </c>
      <c r="F50" s="85">
        <v>49</v>
      </c>
      <c r="G50" s="85">
        <v>12.28</v>
      </c>
      <c r="H50" s="85" t="s">
        <v>667</v>
      </c>
      <c r="I50" s="85" t="s">
        <v>667</v>
      </c>
      <c r="J50" s="85">
        <v>0</v>
      </c>
      <c r="K50" s="120" t="s">
        <v>669</v>
      </c>
      <c r="L50" s="120">
        <v>0</v>
      </c>
      <c r="M50" s="120">
        <v>0</v>
      </c>
    </row>
    <row r="51" spans="3:13" ht="30" customHeight="1">
      <c r="C51" s="146" t="s">
        <v>417</v>
      </c>
      <c r="D51" s="84"/>
      <c r="E51" s="84"/>
      <c r="F51" s="84"/>
      <c r="G51" s="189"/>
      <c r="H51" s="84"/>
      <c r="I51" s="189"/>
      <c r="J51" s="189"/>
      <c r="K51" s="189"/>
      <c r="L51" s="189"/>
      <c r="M51" s="189"/>
    </row>
    <row r="52" spans="3:13" ht="30.75" customHeight="1">
      <c r="C52" s="112"/>
      <c r="D52" s="227"/>
      <c r="E52" s="111"/>
      <c r="F52" s="228"/>
      <c r="G52" s="131"/>
      <c r="H52" s="228"/>
      <c r="I52" s="131"/>
      <c r="J52" s="131"/>
      <c r="K52" s="131"/>
      <c r="L52" s="131"/>
      <c r="M52" s="131"/>
    </row>
    <row r="53" spans="3:13" ht="25" customHeight="1">
      <c r="D53" s="463" t="s">
        <v>989</v>
      </c>
      <c r="E53" s="463"/>
      <c r="F53" s="463"/>
      <c r="G53" s="463"/>
      <c r="H53" s="463"/>
      <c r="I53" s="463"/>
      <c r="J53" s="463"/>
      <c r="K53" s="463"/>
      <c r="L53" s="463"/>
      <c r="M53" s="463"/>
    </row>
    <row r="54" spans="3:13" ht="25" customHeight="1">
      <c r="D54" s="428" t="s">
        <v>990</v>
      </c>
      <c r="E54" s="428"/>
      <c r="F54" s="428"/>
      <c r="G54" s="428"/>
      <c r="H54" s="428"/>
      <c r="I54" s="428"/>
      <c r="J54" s="428"/>
      <c r="K54" s="428"/>
      <c r="L54" s="428"/>
      <c r="M54" s="428"/>
    </row>
    <row r="55" spans="3:13" ht="25" customHeight="1">
      <c r="D55" s="463" t="s">
        <v>991</v>
      </c>
      <c r="E55" s="463"/>
      <c r="F55" s="463"/>
      <c r="G55" s="463"/>
      <c r="H55" s="463"/>
      <c r="I55" s="463"/>
      <c r="J55" s="463"/>
      <c r="K55" s="463"/>
      <c r="L55" s="463"/>
      <c r="M55" s="463"/>
    </row>
    <row r="56" spans="3:13" ht="25" customHeight="1">
      <c r="D56" s="463" t="s">
        <v>992</v>
      </c>
      <c r="E56" s="463"/>
      <c r="F56" s="463"/>
      <c r="G56" s="463"/>
      <c r="H56" s="463"/>
      <c r="I56" s="463"/>
      <c r="J56" s="463"/>
      <c r="K56" s="463"/>
      <c r="L56" s="463"/>
      <c r="M56" s="463"/>
    </row>
    <row r="57" spans="3:13" ht="25" customHeight="1">
      <c r="D57" s="463" t="s">
        <v>993</v>
      </c>
      <c r="E57" s="463"/>
      <c r="F57" s="463"/>
      <c r="G57" s="463"/>
      <c r="H57" s="463"/>
      <c r="I57" s="463"/>
      <c r="J57" s="463"/>
      <c r="K57" s="463"/>
      <c r="L57" s="463"/>
      <c r="M57" s="463"/>
    </row>
    <row r="58" spans="3:13" ht="25" customHeight="1">
      <c r="D58" s="428" t="s">
        <v>994</v>
      </c>
      <c r="E58" s="428"/>
      <c r="F58" s="428"/>
      <c r="G58" s="428"/>
      <c r="H58" s="428"/>
      <c r="I58" s="428"/>
      <c r="J58" s="428"/>
      <c r="K58" s="428"/>
      <c r="L58" s="428"/>
      <c r="M58" s="428"/>
    </row>
    <row r="59" spans="3:13" ht="25" customHeight="1">
      <c r="D59" s="161"/>
      <c r="E59" s="225"/>
      <c r="F59" s="225"/>
      <c r="G59" s="225"/>
      <c r="H59" s="225"/>
      <c r="I59" s="163"/>
      <c r="J59" s="163"/>
      <c r="K59" s="163"/>
      <c r="L59" s="163"/>
      <c r="M59" s="163"/>
    </row>
    <row r="60" spans="3:13" ht="25" customHeight="1">
      <c r="D60" s="409" t="s">
        <v>1005</v>
      </c>
      <c r="E60" s="409"/>
      <c r="F60" s="409"/>
      <c r="G60" s="409"/>
      <c r="H60" s="409"/>
      <c r="I60" s="409"/>
      <c r="J60" s="409"/>
      <c r="K60" s="409"/>
      <c r="L60" s="409"/>
      <c r="M60" s="409"/>
    </row>
    <row r="61" spans="3:13" ht="25" customHeight="1">
      <c r="D61" s="479" t="s">
        <v>1006</v>
      </c>
      <c r="E61" s="424"/>
      <c r="F61" s="424"/>
      <c r="G61" s="424"/>
      <c r="H61" s="424"/>
      <c r="I61" s="424"/>
      <c r="J61" s="424"/>
      <c r="K61" s="424"/>
      <c r="L61" s="424"/>
      <c r="M61" s="424"/>
    </row>
    <row r="62" spans="3:13" ht="24.75" customHeight="1">
      <c r="D62" s="424"/>
      <c r="E62" s="424"/>
      <c r="F62" s="424"/>
      <c r="G62" s="424"/>
      <c r="H62" s="424"/>
      <c r="I62" s="424"/>
      <c r="J62" s="424"/>
      <c r="K62" s="424"/>
      <c r="L62" s="424"/>
      <c r="M62" s="424"/>
    </row>
    <row r="63" spans="3:13" ht="24.75" customHeight="1">
      <c r="D63" s="412"/>
      <c r="E63" s="412"/>
      <c r="F63" s="412"/>
      <c r="G63" s="412"/>
      <c r="H63" s="412"/>
      <c r="I63" s="412"/>
      <c r="J63" s="412"/>
      <c r="K63" s="412"/>
      <c r="L63" s="412"/>
      <c r="M63" s="412"/>
    </row>
    <row r="64" spans="3:13" ht="50" customHeight="1">
      <c r="C64" s="430" t="s">
        <v>995</v>
      </c>
      <c r="D64" s="430"/>
      <c r="E64" s="430"/>
      <c r="F64" s="430"/>
      <c r="G64" s="430"/>
      <c r="H64" s="430"/>
      <c r="I64" s="221"/>
      <c r="J64" s="44"/>
      <c r="K64" s="44"/>
      <c r="L64" s="44"/>
      <c r="M64" s="44"/>
    </row>
    <row r="65" spans="2:14" ht="30.75" customHeight="1">
      <c r="C65" s="44"/>
      <c r="D65" s="44"/>
      <c r="E65" s="44"/>
      <c r="F65" s="44"/>
      <c r="G65" s="44"/>
      <c r="H65" s="44"/>
      <c r="I65" s="44"/>
      <c r="J65" s="44"/>
      <c r="K65" s="44"/>
      <c r="L65" s="44"/>
      <c r="M65" s="44"/>
    </row>
    <row r="66" spans="2:14" ht="50" customHeight="1">
      <c r="C66" s="487" t="s">
        <v>312</v>
      </c>
      <c r="D66" s="408" t="s">
        <v>484</v>
      </c>
      <c r="E66" s="408"/>
      <c r="F66" s="408"/>
      <c r="G66" s="408" t="s">
        <v>419</v>
      </c>
      <c r="H66" s="408"/>
      <c r="I66" s="44"/>
      <c r="J66" s="44"/>
      <c r="K66" s="44"/>
      <c r="L66" s="44"/>
      <c r="M66" s="44"/>
      <c r="N66" s="44"/>
    </row>
    <row r="67" spans="2:14" ht="30.75" customHeight="1">
      <c r="B67" s="6"/>
      <c r="C67" s="487"/>
      <c r="D67" s="43" t="s">
        <v>309</v>
      </c>
      <c r="E67" s="43" t="s">
        <v>310</v>
      </c>
      <c r="F67" s="43" t="s">
        <v>311</v>
      </c>
      <c r="G67" s="43" t="s">
        <v>421</v>
      </c>
      <c r="H67" s="43" t="s">
        <v>420</v>
      </c>
      <c r="I67" s="44"/>
      <c r="J67" s="110"/>
      <c r="K67" s="110"/>
      <c r="L67" s="110"/>
      <c r="M67" s="110"/>
      <c r="N67" s="44"/>
    </row>
    <row r="68" spans="2:14" ht="30.75" customHeight="1">
      <c r="B68" s="511"/>
      <c r="C68" s="56" t="s">
        <v>475</v>
      </c>
      <c r="D68" s="85">
        <v>2</v>
      </c>
      <c r="E68" s="85">
        <v>0</v>
      </c>
      <c r="F68" s="85">
        <v>2</v>
      </c>
      <c r="G68" s="85"/>
      <c r="H68" s="85"/>
      <c r="I68" s="44"/>
      <c r="J68" s="121"/>
      <c r="K68" s="121"/>
      <c r="L68" s="121"/>
      <c r="M68" s="121"/>
    </row>
    <row r="69" spans="2:14" ht="30.75" customHeight="1">
      <c r="B69" s="511"/>
      <c r="C69" s="56" t="s">
        <v>474</v>
      </c>
      <c r="D69" s="85">
        <v>2</v>
      </c>
      <c r="E69" s="85">
        <v>0</v>
      </c>
      <c r="F69" s="85">
        <v>2</v>
      </c>
      <c r="G69" s="85">
        <v>0.76</v>
      </c>
      <c r="H69" s="85">
        <v>2.0299999999999998</v>
      </c>
      <c r="I69" s="44"/>
      <c r="J69" s="121"/>
      <c r="K69" s="121"/>
      <c r="L69" s="121"/>
      <c r="M69" s="121"/>
      <c r="N69" s="6"/>
    </row>
    <row r="70" spans="2:14" ht="30.75" customHeight="1">
      <c r="B70" s="511"/>
      <c r="C70" s="56" t="s">
        <v>477</v>
      </c>
      <c r="D70" s="85">
        <v>4</v>
      </c>
      <c r="E70" s="85">
        <v>0</v>
      </c>
      <c r="F70" s="85">
        <v>4</v>
      </c>
      <c r="G70" s="85">
        <v>3.4950000000000001</v>
      </c>
      <c r="H70" s="85">
        <v>1.4950000000000001</v>
      </c>
      <c r="I70" s="44"/>
      <c r="J70" s="121"/>
      <c r="K70" s="121"/>
      <c r="L70" s="121"/>
      <c r="M70" s="121"/>
      <c r="N70" s="121"/>
    </row>
    <row r="71" spans="2:14" ht="30.75" customHeight="1">
      <c r="B71" s="511"/>
      <c r="C71" s="56" t="s">
        <v>476</v>
      </c>
      <c r="D71" s="85">
        <v>0</v>
      </c>
      <c r="E71" s="85">
        <v>0</v>
      </c>
      <c r="F71" s="85">
        <v>0</v>
      </c>
      <c r="G71" s="85">
        <v>0</v>
      </c>
      <c r="H71" s="85">
        <v>0</v>
      </c>
      <c r="I71" s="44"/>
      <c r="J71" s="121"/>
      <c r="K71" s="121"/>
      <c r="L71" s="121"/>
      <c r="M71" s="121"/>
      <c r="N71" s="121"/>
    </row>
    <row r="72" spans="2:14" ht="30.75" customHeight="1">
      <c r="B72" s="511"/>
      <c r="C72" s="56" t="s">
        <v>452</v>
      </c>
      <c r="D72" s="85">
        <v>10</v>
      </c>
      <c r="E72" s="85">
        <v>0</v>
      </c>
      <c r="F72" s="85">
        <v>10</v>
      </c>
      <c r="G72" s="85"/>
      <c r="H72" s="85"/>
      <c r="I72" s="44"/>
      <c r="J72" s="136"/>
      <c r="K72" s="136"/>
      <c r="L72" s="136"/>
      <c r="M72" s="121"/>
      <c r="N72" s="121"/>
    </row>
    <row r="73" spans="2:14" ht="30.75" customHeight="1">
      <c r="B73" s="511"/>
      <c r="C73" s="199" t="s">
        <v>344</v>
      </c>
      <c r="D73" s="85">
        <v>0</v>
      </c>
      <c r="E73" s="85">
        <v>0</v>
      </c>
      <c r="F73" s="85">
        <v>0</v>
      </c>
      <c r="G73" s="85">
        <v>0</v>
      </c>
      <c r="H73" s="85">
        <v>0</v>
      </c>
      <c r="I73" s="44"/>
      <c r="J73" s="136"/>
      <c r="K73" s="136"/>
      <c r="L73" s="136"/>
      <c r="M73" s="121"/>
      <c r="N73" s="121"/>
    </row>
    <row r="74" spans="2:14" ht="30.75" customHeight="1">
      <c r="B74" s="511"/>
      <c r="C74" s="199" t="s">
        <v>492</v>
      </c>
      <c r="D74" s="85">
        <v>19</v>
      </c>
      <c r="E74" s="85">
        <v>7</v>
      </c>
      <c r="F74" s="85">
        <v>26</v>
      </c>
      <c r="G74" s="85">
        <v>1.86</v>
      </c>
      <c r="H74" s="85">
        <v>5.0110000000000001</v>
      </c>
      <c r="I74" s="44"/>
      <c r="J74" s="136"/>
      <c r="K74" s="136"/>
      <c r="L74" s="136"/>
      <c r="M74" s="121"/>
      <c r="N74" s="121"/>
    </row>
    <row r="75" spans="2:14" ht="30.75" customHeight="1">
      <c r="B75" s="511"/>
      <c r="C75" s="199" t="s">
        <v>303</v>
      </c>
      <c r="D75" s="120"/>
      <c r="E75" s="120"/>
      <c r="F75" s="120"/>
      <c r="G75" s="120"/>
      <c r="H75" s="120"/>
      <c r="I75" s="44"/>
      <c r="J75" s="229"/>
      <c r="K75" s="136"/>
      <c r="L75" s="229"/>
      <c r="M75" s="121"/>
      <c r="N75" s="121"/>
    </row>
    <row r="76" spans="2:14" ht="30.75" customHeight="1">
      <c r="B76" s="511"/>
      <c r="C76" s="199" t="s">
        <v>985</v>
      </c>
      <c r="D76" s="85">
        <v>40</v>
      </c>
      <c r="E76" s="85">
        <v>60</v>
      </c>
      <c r="F76" s="85">
        <v>100</v>
      </c>
      <c r="G76" s="85">
        <v>2.1021428571428578</v>
      </c>
      <c r="H76" s="85">
        <v>7.1449999999999987</v>
      </c>
      <c r="I76" s="44"/>
      <c r="J76" s="229"/>
      <c r="K76" s="136"/>
      <c r="L76" s="229"/>
      <c r="M76" s="121"/>
      <c r="N76" s="121"/>
    </row>
    <row r="77" spans="2:14" ht="30.75" customHeight="1">
      <c r="B77" s="511"/>
      <c r="C77" s="199" t="s">
        <v>987</v>
      </c>
      <c r="D77" s="85">
        <v>48</v>
      </c>
      <c r="E77" s="85">
        <v>112</v>
      </c>
      <c r="F77" s="85">
        <v>160</v>
      </c>
      <c r="G77" s="85">
        <v>2.6</v>
      </c>
      <c r="H77" s="85">
        <v>18</v>
      </c>
      <c r="I77" s="44"/>
      <c r="J77" s="229"/>
      <c r="K77" s="136"/>
      <c r="L77" s="229"/>
      <c r="M77" s="121"/>
      <c r="N77" s="121"/>
    </row>
    <row r="78" spans="2:14" ht="30.75" customHeight="1">
      <c r="B78" s="511"/>
      <c r="C78" s="199" t="s">
        <v>988</v>
      </c>
      <c r="D78" s="85">
        <v>0</v>
      </c>
      <c r="E78" s="85">
        <v>0</v>
      </c>
      <c r="F78" s="85">
        <v>0</v>
      </c>
      <c r="G78" s="85">
        <v>0</v>
      </c>
      <c r="H78" s="85">
        <v>0</v>
      </c>
      <c r="I78" s="44"/>
      <c r="J78" s="229"/>
      <c r="K78" s="136"/>
      <c r="L78" s="229"/>
      <c r="M78" s="121"/>
      <c r="N78" s="121"/>
    </row>
    <row r="79" spans="2:14" ht="30.75" customHeight="1">
      <c r="B79" s="511"/>
      <c r="C79" s="199" t="s">
        <v>304</v>
      </c>
      <c r="D79" s="85">
        <v>0</v>
      </c>
      <c r="E79" s="85">
        <v>0</v>
      </c>
      <c r="F79" s="85">
        <v>0</v>
      </c>
      <c r="G79" s="85">
        <v>0</v>
      </c>
      <c r="H79" s="85">
        <v>0</v>
      </c>
      <c r="I79" s="44"/>
      <c r="J79" s="136"/>
      <c r="K79" s="136"/>
      <c r="L79" s="136"/>
      <c r="M79" s="121"/>
      <c r="N79" s="121"/>
    </row>
    <row r="80" spans="2:14" ht="30.75" customHeight="1">
      <c r="B80" s="511"/>
      <c r="C80" s="199" t="s">
        <v>305</v>
      </c>
      <c r="D80" s="85">
        <v>0</v>
      </c>
      <c r="E80" s="85">
        <v>0</v>
      </c>
      <c r="F80" s="85">
        <v>0</v>
      </c>
      <c r="G80" s="85">
        <v>0</v>
      </c>
      <c r="H80" s="85">
        <v>0</v>
      </c>
      <c r="I80" s="44"/>
      <c r="J80" s="136"/>
      <c r="K80" s="136"/>
      <c r="L80" s="136"/>
      <c r="M80" s="121"/>
      <c r="N80" s="121"/>
    </row>
    <row r="81" spans="2:14" ht="30.75" customHeight="1">
      <c r="B81" s="511"/>
      <c r="C81" s="199" t="s">
        <v>423</v>
      </c>
      <c r="D81" s="85">
        <v>0</v>
      </c>
      <c r="E81" s="85">
        <v>0</v>
      </c>
      <c r="F81" s="85">
        <v>0</v>
      </c>
      <c r="G81" s="85">
        <v>0</v>
      </c>
      <c r="H81" s="85">
        <v>0</v>
      </c>
      <c r="I81" s="44"/>
      <c r="J81" s="136"/>
      <c r="K81" s="136"/>
      <c r="L81" s="136"/>
      <c r="M81" s="121"/>
      <c r="N81" s="121"/>
    </row>
    <row r="82" spans="2:14" ht="30.75" customHeight="1">
      <c r="B82" s="511"/>
      <c r="C82" s="199" t="s">
        <v>456</v>
      </c>
      <c r="D82" s="85">
        <v>40</v>
      </c>
      <c r="E82" s="85">
        <v>0</v>
      </c>
      <c r="F82" s="85">
        <v>40</v>
      </c>
      <c r="G82" s="85">
        <v>2.1021428571428578</v>
      </c>
      <c r="H82" s="85">
        <v>7.1449999999999987</v>
      </c>
      <c r="I82" s="44"/>
      <c r="J82" s="136"/>
      <c r="K82" s="136"/>
      <c r="L82" s="136"/>
      <c r="M82" s="121"/>
      <c r="N82" s="121"/>
    </row>
    <row r="83" spans="2:14" ht="30.75" customHeight="1">
      <c r="B83" s="6"/>
      <c r="C83" s="122"/>
      <c r="D83" s="136"/>
      <c r="E83" s="136"/>
      <c r="F83" s="136"/>
      <c r="G83" s="136"/>
      <c r="H83" s="118"/>
      <c r="I83" s="44"/>
      <c r="J83" s="136"/>
      <c r="K83" s="136"/>
      <c r="L83" s="136"/>
      <c r="M83" s="121"/>
      <c r="N83" s="121"/>
    </row>
    <row r="84" spans="2:14" ht="50" customHeight="1">
      <c r="C84" s="128" t="s">
        <v>996</v>
      </c>
      <c r="D84" s="128"/>
      <c r="E84" s="128"/>
      <c r="F84" s="128"/>
      <c r="G84" s="128"/>
      <c r="H84" s="128"/>
      <c r="I84" s="128"/>
      <c r="J84" s="110"/>
      <c r="K84" s="110"/>
      <c r="L84" s="110"/>
      <c r="M84" s="110"/>
      <c r="N84" s="121"/>
    </row>
    <row r="85" spans="2:14" ht="30.75" customHeight="1">
      <c r="C85" s="44"/>
      <c r="D85" s="44"/>
      <c r="E85" s="44"/>
      <c r="F85" s="44"/>
      <c r="G85" s="44"/>
      <c r="H85" s="44"/>
      <c r="I85" s="44"/>
      <c r="J85" s="221"/>
      <c r="K85" s="221"/>
      <c r="L85" s="221"/>
      <c r="M85" s="136"/>
      <c r="N85" s="121"/>
    </row>
    <row r="86" spans="2:14" ht="30.75" customHeight="1">
      <c r="C86" s="487" t="s">
        <v>308</v>
      </c>
      <c r="D86" s="487" t="s">
        <v>489</v>
      </c>
      <c r="E86" s="487" t="s">
        <v>490</v>
      </c>
      <c r="F86" s="487" t="s">
        <v>869</v>
      </c>
      <c r="G86" s="487" t="s">
        <v>311</v>
      </c>
      <c r="H86" s="45" t="s">
        <v>997</v>
      </c>
      <c r="I86" s="45"/>
      <c r="J86" s="110"/>
      <c r="K86" s="110"/>
      <c r="L86" s="110"/>
      <c r="M86" s="136"/>
      <c r="N86" s="110"/>
    </row>
    <row r="87" spans="2:14" ht="51" customHeight="1">
      <c r="C87" s="487"/>
      <c r="D87" s="487"/>
      <c r="E87" s="487"/>
      <c r="F87" s="487"/>
      <c r="G87" s="487"/>
      <c r="H87" s="46" t="s">
        <v>491</v>
      </c>
      <c r="I87" s="45"/>
      <c r="K87" s="122"/>
      <c r="L87" s="122"/>
      <c r="M87" s="122"/>
      <c r="N87" s="136"/>
    </row>
    <row r="88" spans="2:14" ht="30.75" customHeight="1">
      <c r="C88" s="56" t="s">
        <v>475</v>
      </c>
      <c r="D88" s="46" t="s">
        <v>649</v>
      </c>
      <c r="E88" s="230"/>
      <c r="F88" s="46">
        <v>0</v>
      </c>
      <c r="G88" s="46" t="s">
        <v>649</v>
      </c>
      <c r="H88" s="43">
        <v>0</v>
      </c>
      <c r="I88" s="46" t="s">
        <v>670</v>
      </c>
      <c r="K88" s="122"/>
      <c r="L88" s="122"/>
      <c r="M88" s="122"/>
      <c r="N88" s="136"/>
    </row>
    <row r="89" spans="2:14" ht="30.75" customHeight="1">
      <c r="C89" s="56" t="s">
        <v>474</v>
      </c>
      <c r="D89" s="46" t="s">
        <v>649</v>
      </c>
      <c r="E89" s="230"/>
      <c r="F89" s="46">
        <v>0</v>
      </c>
      <c r="G89" s="46" t="s">
        <v>649</v>
      </c>
      <c r="H89" s="43">
        <v>0</v>
      </c>
      <c r="I89" s="46" t="s">
        <v>670</v>
      </c>
      <c r="K89" s="122"/>
      <c r="L89" s="122"/>
      <c r="M89" s="122"/>
      <c r="N89" s="110"/>
    </row>
    <row r="90" spans="2:14" ht="30.75" customHeight="1">
      <c r="C90" s="56" t="s">
        <v>477</v>
      </c>
      <c r="D90" s="85">
        <v>48907</v>
      </c>
      <c r="E90" s="231"/>
      <c r="F90" s="85">
        <v>0</v>
      </c>
      <c r="G90" s="85">
        <v>48907</v>
      </c>
      <c r="H90" s="43" t="s">
        <v>670</v>
      </c>
      <c r="I90" s="46" t="s">
        <v>670</v>
      </c>
      <c r="K90" s="122"/>
      <c r="L90" s="122"/>
      <c r="M90" s="136"/>
      <c r="N90" s="110"/>
    </row>
    <row r="91" spans="2:14" ht="30.75" customHeight="1">
      <c r="C91" s="56" t="s">
        <v>476</v>
      </c>
      <c r="D91" s="85">
        <v>0</v>
      </c>
      <c r="E91" s="85">
        <v>0</v>
      </c>
      <c r="F91" s="85">
        <v>0</v>
      </c>
      <c r="G91" s="85">
        <v>0</v>
      </c>
      <c r="H91" s="43">
        <v>0</v>
      </c>
      <c r="I91" s="46">
        <v>0</v>
      </c>
      <c r="K91" s="122"/>
      <c r="L91" s="122"/>
      <c r="M91" s="136"/>
      <c r="N91" s="110"/>
    </row>
    <row r="92" spans="2:14" ht="30.75" customHeight="1">
      <c r="C92" s="56" t="s">
        <v>452</v>
      </c>
      <c r="D92" s="85" t="s">
        <v>649</v>
      </c>
      <c r="E92" s="85">
        <v>0</v>
      </c>
      <c r="F92" s="85">
        <v>0</v>
      </c>
      <c r="G92" s="85" t="s">
        <v>649</v>
      </c>
      <c r="H92" s="43">
        <v>0</v>
      </c>
      <c r="I92" s="46" t="s">
        <v>670</v>
      </c>
      <c r="K92" s="122"/>
      <c r="L92" s="122"/>
      <c r="M92" s="159"/>
      <c r="N92" s="110"/>
    </row>
    <row r="93" spans="2:14" ht="30.75" customHeight="1">
      <c r="C93" s="199" t="s">
        <v>344</v>
      </c>
      <c r="D93" s="85">
        <v>0</v>
      </c>
      <c r="E93" s="85">
        <v>0</v>
      </c>
      <c r="F93" s="85">
        <v>0</v>
      </c>
      <c r="G93" s="85">
        <v>0</v>
      </c>
      <c r="H93" s="43">
        <v>0</v>
      </c>
      <c r="I93" s="46">
        <v>0</v>
      </c>
      <c r="K93" s="122"/>
      <c r="L93" s="122"/>
      <c r="M93" s="136"/>
      <c r="N93" s="110"/>
    </row>
    <row r="94" spans="2:14" ht="30.75" customHeight="1">
      <c r="C94" s="199" t="s">
        <v>302</v>
      </c>
      <c r="D94" s="85">
        <v>5375</v>
      </c>
      <c r="E94" s="85">
        <v>0</v>
      </c>
      <c r="F94" s="85">
        <v>0</v>
      </c>
      <c r="G94" s="85">
        <v>5375</v>
      </c>
      <c r="H94" s="43" t="s">
        <v>670</v>
      </c>
      <c r="I94" s="46" t="s">
        <v>670</v>
      </c>
      <c r="K94" s="122"/>
      <c r="L94" s="122"/>
      <c r="M94" s="122"/>
      <c r="N94" s="110"/>
    </row>
    <row r="95" spans="2:14" ht="30.75" customHeight="1">
      <c r="C95" s="199" t="s">
        <v>303</v>
      </c>
      <c r="D95" s="231"/>
      <c r="E95" s="231"/>
      <c r="F95" s="231"/>
      <c r="G95" s="231"/>
      <c r="H95" s="43"/>
      <c r="I95" s="46"/>
      <c r="K95" s="122"/>
      <c r="L95" s="122"/>
      <c r="M95" s="136"/>
      <c r="N95" s="110"/>
    </row>
    <row r="96" spans="2:14" ht="30.75" customHeight="1">
      <c r="C96" s="199" t="s">
        <v>985</v>
      </c>
      <c r="D96" s="85">
        <v>12687</v>
      </c>
      <c r="E96" s="85">
        <v>0</v>
      </c>
      <c r="F96" s="85">
        <v>0</v>
      </c>
      <c r="G96" s="85">
        <v>12687</v>
      </c>
      <c r="H96" s="43" t="s">
        <v>670</v>
      </c>
      <c r="I96" s="230" t="s">
        <v>670</v>
      </c>
      <c r="K96" s="169"/>
      <c r="L96" s="169"/>
      <c r="M96" s="110"/>
      <c r="N96" s="110"/>
    </row>
    <row r="97" spans="3:14" ht="30.75" customHeight="1">
      <c r="C97" s="199" t="s">
        <v>987</v>
      </c>
      <c r="D97" s="85">
        <v>2792.4</v>
      </c>
      <c r="E97" s="85">
        <v>228</v>
      </c>
      <c r="F97" s="85">
        <v>0</v>
      </c>
      <c r="G97" s="85" t="e">
        <v>#REF!</v>
      </c>
      <c r="H97" s="46" t="s">
        <v>670</v>
      </c>
      <c r="I97" s="46">
        <v>0</v>
      </c>
      <c r="K97" s="122"/>
      <c r="L97" s="122"/>
      <c r="M97" s="122"/>
      <c r="N97" s="110"/>
    </row>
    <row r="98" spans="3:14" ht="30.75" customHeight="1">
      <c r="C98" s="199" t="s">
        <v>988</v>
      </c>
      <c r="D98" s="85">
        <v>0</v>
      </c>
      <c r="E98" s="85">
        <v>0</v>
      </c>
      <c r="F98" s="85">
        <v>0</v>
      </c>
      <c r="G98" s="85">
        <v>0</v>
      </c>
      <c r="H98" s="46">
        <v>0</v>
      </c>
      <c r="I98" s="46">
        <v>0</v>
      </c>
      <c r="K98" s="122"/>
      <c r="L98" s="122"/>
      <c r="M98" s="136"/>
      <c r="N98" s="6"/>
    </row>
    <row r="99" spans="3:14" ht="30.75" customHeight="1">
      <c r="C99" s="199" t="s">
        <v>304</v>
      </c>
      <c r="D99" s="85">
        <v>0</v>
      </c>
      <c r="E99" s="85">
        <v>0</v>
      </c>
      <c r="F99" s="85">
        <v>0</v>
      </c>
      <c r="G99" s="85">
        <v>0</v>
      </c>
      <c r="H99" s="43">
        <v>0</v>
      </c>
      <c r="I99" s="46">
        <v>0</v>
      </c>
      <c r="K99" s="122"/>
      <c r="L99" s="122"/>
      <c r="M99" s="136"/>
      <c r="N99" s="6"/>
    </row>
    <row r="100" spans="3:14" ht="30.75" customHeight="1">
      <c r="C100" s="199" t="s">
        <v>305</v>
      </c>
      <c r="D100" s="85">
        <v>0</v>
      </c>
      <c r="E100" s="85">
        <v>0</v>
      </c>
      <c r="F100" s="85">
        <v>0</v>
      </c>
      <c r="G100" s="85">
        <v>0</v>
      </c>
      <c r="H100" s="43">
        <v>0</v>
      </c>
      <c r="I100" s="46">
        <v>0</v>
      </c>
      <c r="K100" s="122"/>
      <c r="L100" s="122"/>
      <c r="M100" s="136"/>
      <c r="N100" s="110"/>
    </row>
    <row r="101" spans="3:14" ht="30.75" customHeight="1">
      <c r="C101" s="199" t="s">
        <v>423</v>
      </c>
      <c r="D101" s="85">
        <v>0</v>
      </c>
      <c r="E101" s="85">
        <v>0</v>
      </c>
      <c r="F101" s="85">
        <v>0</v>
      </c>
      <c r="G101" s="85">
        <v>0</v>
      </c>
      <c r="H101" s="43">
        <v>0</v>
      </c>
      <c r="I101" s="46">
        <v>0</v>
      </c>
      <c r="K101" s="122"/>
      <c r="L101" s="122"/>
      <c r="M101" s="136"/>
      <c r="N101" s="110"/>
    </row>
    <row r="102" spans="3:14" ht="30.75" customHeight="1">
      <c r="C102" s="199" t="s">
        <v>456</v>
      </c>
      <c r="D102" s="85">
        <v>0</v>
      </c>
      <c r="E102" s="85">
        <v>0</v>
      </c>
      <c r="F102" s="85">
        <v>0</v>
      </c>
      <c r="G102" s="85">
        <v>0</v>
      </c>
      <c r="H102" s="43">
        <v>0</v>
      </c>
      <c r="I102" s="46">
        <v>0</v>
      </c>
      <c r="K102" s="232"/>
      <c r="L102" s="232"/>
      <c r="M102" s="233"/>
      <c r="N102" s="110"/>
    </row>
    <row r="103" spans="3:14" ht="30.75" customHeight="1">
      <c r="C103" s="146" t="s">
        <v>417</v>
      </c>
      <c r="D103" s="84">
        <f>SUM(D88:D94)+SUM(D96:D102)</f>
        <v>69761.399999999994</v>
      </c>
      <c r="E103" s="84">
        <f>SUM(E91:E94)+SUM(E96:E102)</f>
        <v>228</v>
      </c>
      <c r="F103" s="84">
        <f>SUM(F91:F94)+SUM(F96:F102)</f>
        <v>0</v>
      </c>
      <c r="G103" s="84">
        <f>+F103+E103+D103</f>
        <v>69989.399999999994</v>
      </c>
      <c r="H103" s="234"/>
      <c r="I103" s="234"/>
      <c r="K103" s="232"/>
      <c r="L103" s="232"/>
      <c r="M103" s="136"/>
      <c r="N103" s="110"/>
    </row>
    <row r="104" spans="3:14" ht="30.75" customHeight="1">
      <c r="C104" s="235"/>
      <c r="D104" s="111"/>
      <c r="E104" s="111"/>
      <c r="F104" s="111"/>
      <c r="G104" s="111"/>
      <c r="H104" s="236"/>
      <c r="I104" s="236"/>
      <c r="J104" s="232"/>
      <c r="K104" s="232"/>
      <c r="L104" s="232"/>
      <c r="M104" s="136"/>
      <c r="N104" s="6"/>
    </row>
    <row r="105" spans="3:14" ht="25" customHeight="1">
      <c r="D105" s="106" t="s">
        <v>998</v>
      </c>
      <c r="E105" s="106"/>
      <c r="F105" s="106"/>
      <c r="G105" s="106"/>
      <c r="H105" s="106"/>
      <c r="I105" s="106"/>
      <c r="J105" s="232"/>
      <c r="K105" s="232"/>
      <c r="L105" s="232"/>
      <c r="M105" s="136"/>
      <c r="N105" s="6"/>
    </row>
    <row r="106" spans="3:14" ht="25" customHeight="1">
      <c r="D106" s="107" t="s">
        <v>999</v>
      </c>
      <c r="E106" s="107"/>
      <c r="F106" s="107"/>
      <c r="G106" s="107"/>
      <c r="H106" s="107"/>
      <c r="I106" s="106"/>
      <c r="J106" s="232"/>
      <c r="K106" s="232"/>
      <c r="L106" s="232"/>
      <c r="M106" s="136"/>
      <c r="N106" s="6"/>
    </row>
    <row r="107" spans="3:14" ht="30.75" customHeight="1">
      <c r="C107" s="226"/>
      <c r="D107" s="122"/>
      <c r="E107" s="122"/>
      <c r="F107" s="122"/>
      <c r="G107" s="122"/>
      <c r="H107" s="159"/>
      <c r="I107" s="44"/>
      <c r="J107" s="232"/>
      <c r="K107" s="232"/>
      <c r="L107" s="232"/>
      <c r="M107" s="233"/>
      <c r="N107" s="6"/>
    </row>
    <row r="108" spans="3:14" ht="50" customHeight="1">
      <c r="C108" s="430" t="s">
        <v>1144</v>
      </c>
      <c r="D108" s="430"/>
      <c r="E108" s="430"/>
      <c r="F108" s="430"/>
      <c r="G108" s="430"/>
      <c r="H108" s="430"/>
      <c r="I108" s="430"/>
      <c r="J108" s="232"/>
      <c r="K108" s="232"/>
      <c r="L108" s="232"/>
      <c r="M108" s="233"/>
      <c r="N108" s="6"/>
    </row>
    <row r="109" spans="3:14" ht="30" customHeight="1">
      <c r="C109" s="288"/>
      <c r="D109" s="288"/>
      <c r="E109" s="288"/>
      <c r="F109" s="288"/>
      <c r="G109" s="288"/>
      <c r="H109" s="288"/>
      <c r="I109" s="288"/>
      <c r="J109" s="232"/>
      <c r="K109" s="232"/>
      <c r="L109" s="232"/>
      <c r="M109" s="233"/>
      <c r="N109" s="6"/>
    </row>
    <row r="110" spans="3:14" ht="59" customHeight="1">
      <c r="C110" s="437" t="s">
        <v>136</v>
      </c>
      <c r="D110" s="437"/>
      <c r="E110" s="437"/>
      <c r="F110" s="437"/>
      <c r="G110" s="437"/>
      <c r="H110" s="437"/>
      <c r="I110" s="437"/>
      <c r="J110" s="5"/>
      <c r="K110" s="232"/>
      <c r="L110" s="232"/>
      <c r="M110" s="233"/>
      <c r="N110" s="6"/>
    </row>
    <row r="113" spans="3:14" ht="29" customHeight="1">
      <c r="C113" s="487" t="s">
        <v>1007</v>
      </c>
      <c r="D113" s="487" t="s">
        <v>735</v>
      </c>
      <c r="E113" s="487" t="s">
        <v>760</v>
      </c>
      <c r="F113" s="487" t="s">
        <v>761</v>
      </c>
      <c r="G113" s="487" t="s">
        <v>762</v>
      </c>
      <c r="H113" s="487" t="s">
        <v>763</v>
      </c>
      <c r="I113" s="487" t="s">
        <v>764</v>
      </c>
      <c r="J113" s="487" t="s">
        <v>765</v>
      </c>
      <c r="K113" s="487" t="s">
        <v>766</v>
      </c>
      <c r="L113" s="487" t="s">
        <v>767</v>
      </c>
      <c r="M113" s="487" t="s">
        <v>768</v>
      </c>
      <c r="N113" s="487" t="s">
        <v>769</v>
      </c>
    </row>
    <row r="114" spans="3:14" ht="29" customHeight="1">
      <c r="C114" s="487"/>
      <c r="D114" s="487" t="s">
        <v>735</v>
      </c>
      <c r="E114" s="487" t="s">
        <v>760</v>
      </c>
      <c r="F114" s="487" t="s">
        <v>761</v>
      </c>
      <c r="G114" s="487" t="s">
        <v>762</v>
      </c>
      <c r="H114" s="487" t="s">
        <v>763</v>
      </c>
      <c r="I114" s="487" t="s">
        <v>764</v>
      </c>
      <c r="J114" s="487" t="s">
        <v>765</v>
      </c>
      <c r="K114" s="487" t="s">
        <v>766</v>
      </c>
      <c r="L114" s="487" t="s">
        <v>767</v>
      </c>
      <c r="M114" s="487" t="s">
        <v>768</v>
      </c>
      <c r="N114" s="487" t="s">
        <v>769</v>
      </c>
    </row>
    <row r="115" spans="3:14" ht="30.75" customHeight="1">
      <c r="C115" s="56" t="s">
        <v>770</v>
      </c>
      <c r="D115" s="80" t="s">
        <v>771</v>
      </c>
      <c r="E115" s="80">
        <v>1000</v>
      </c>
      <c r="F115" s="80">
        <v>600</v>
      </c>
      <c r="G115" s="80" t="s">
        <v>772</v>
      </c>
      <c r="H115" s="80">
        <v>30</v>
      </c>
      <c r="I115" s="80" t="s">
        <v>773</v>
      </c>
      <c r="J115" s="80">
        <v>8</v>
      </c>
      <c r="K115" s="80" t="s">
        <v>774</v>
      </c>
      <c r="L115" s="80"/>
      <c r="M115" s="80">
        <v>39571</v>
      </c>
      <c r="N115" s="80">
        <v>42278</v>
      </c>
    </row>
    <row r="116" spans="3:14" ht="30.75" customHeight="1">
      <c r="C116" s="56"/>
      <c r="D116" s="80" t="s">
        <v>775</v>
      </c>
      <c r="E116" s="80">
        <v>1000</v>
      </c>
      <c r="F116" s="80">
        <v>700</v>
      </c>
      <c r="G116" s="80" t="s">
        <v>772</v>
      </c>
      <c r="H116" s="80">
        <v>20</v>
      </c>
      <c r="I116" s="80" t="s">
        <v>776</v>
      </c>
      <c r="J116" s="80">
        <v>8</v>
      </c>
      <c r="K116" s="80" t="s">
        <v>777</v>
      </c>
      <c r="L116" s="80"/>
      <c r="M116" s="80">
        <v>39602</v>
      </c>
      <c r="N116" s="80" t="s">
        <v>778</v>
      </c>
    </row>
    <row r="117" spans="3:14" ht="30.75" customHeight="1">
      <c r="C117" s="56"/>
      <c r="D117" s="80" t="s">
        <v>779</v>
      </c>
      <c r="E117" s="80">
        <v>900</v>
      </c>
      <c r="F117" s="80">
        <v>500</v>
      </c>
      <c r="G117" s="80" t="s">
        <v>772</v>
      </c>
      <c r="H117" s="80">
        <v>8</v>
      </c>
      <c r="I117" s="80" t="s">
        <v>780</v>
      </c>
      <c r="J117" s="80">
        <v>8</v>
      </c>
      <c r="K117" s="80" t="s">
        <v>781</v>
      </c>
      <c r="L117" s="80"/>
      <c r="M117" s="80">
        <v>39540</v>
      </c>
      <c r="N117" s="80">
        <v>42278</v>
      </c>
    </row>
    <row r="118" spans="3:14" ht="30.75" customHeight="1">
      <c r="C118" s="56"/>
      <c r="D118" s="80" t="s">
        <v>782</v>
      </c>
      <c r="E118" s="80">
        <v>1200</v>
      </c>
      <c r="F118" s="80">
        <v>1000</v>
      </c>
      <c r="G118" s="80" t="s">
        <v>772</v>
      </c>
      <c r="H118" s="80">
        <v>15</v>
      </c>
      <c r="I118" s="80" t="s">
        <v>783</v>
      </c>
      <c r="J118" s="80">
        <v>8</v>
      </c>
      <c r="K118" s="80" t="s">
        <v>784</v>
      </c>
      <c r="L118" s="80"/>
      <c r="M118" s="80">
        <v>39570</v>
      </c>
      <c r="N118" s="80">
        <v>42278</v>
      </c>
    </row>
    <row r="119" spans="3:14" ht="30.75" customHeight="1">
      <c r="C119" s="56" t="s">
        <v>785</v>
      </c>
      <c r="D119" s="80" t="s">
        <v>786</v>
      </c>
      <c r="E119" s="80">
        <v>500</v>
      </c>
      <c r="F119" s="80"/>
      <c r="G119" s="80" t="s">
        <v>787</v>
      </c>
      <c r="H119" s="80"/>
      <c r="I119" s="80"/>
      <c r="J119" s="80">
        <v>4</v>
      </c>
      <c r="K119" s="80">
        <v>10</v>
      </c>
      <c r="L119" s="80"/>
      <c r="M119" s="80">
        <v>39509</v>
      </c>
      <c r="N119" s="80"/>
    </row>
    <row r="120" spans="3:14" ht="30.75" customHeight="1">
      <c r="C120" s="199"/>
      <c r="D120" s="80" t="s">
        <v>788</v>
      </c>
      <c r="E120" s="80">
        <v>1000</v>
      </c>
      <c r="F120" s="80">
        <v>1000</v>
      </c>
      <c r="G120" s="80" t="s">
        <v>787</v>
      </c>
      <c r="H120" s="80">
        <v>8</v>
      </c>
      <c r="I120" s="80" t="s">
        <v>789</v>
      </c>
      <c r="J120" s="80">
        <v>4</v>
      </c>
      <c r="K120" s="80">
        <v>7</v>
      </c>
      <c r="L120" s="80">
        <v>5</v>
      </c>
      <c r="M120" s="80">
        <v>39541</v>
      </c>
      <c r="N120" s="80">
        <v>39729</v>
      </c>
    </row>
    <row r="121" spans="3:14" ht="30.75" customHeight="1">
      <c r="C121" s="199" t="s">
        <v>790</v>
      </c>
      <c r="D121" s="80" t="s">
        <v>791</v>
      </c>
      <c r="E121" s="80">
        <v>1500</v>
      </c>
      <c r="F121" s="80">
        <v>1500</v>
      </c>
      <c r="G121" s="80" t="s">
        <v>792</v>
      </c>
      <c r="H121" s="80">
        <v>15</v>
      </c>
      <c r="I121" s="80" t="s">
        <v>793</v>
      </c>
      <c r="J121" s="80">
        <v>12</v>
      </c>
      <c r="K121" s="80"/>
      <c r="L121" s="80"/>
      <c r="M121" s="80" t="s">
        <v>794</v>
      </c>
      <c r="N121" s="80">
        <v>40</v>
      </c>
    </row>
    <row r="122" spans="3:14" ht="30.75" customHeight="1">
      <c r="C122" s="199" t="s">
        <v>795</v>
      </c>
      <c r="D122" s="80" t="s">
        <v>796</v>
      </c>
      <c r="E122" s="80">
        <v>1200</v>
      </c>
      <c r="F122" s="80">
        <v>1000</v>
      </c>
      <c r="G122" s="80" t="s">
        <v>787</v>
      </c>
      <c r="H122" s="80">
        <v>40</v>
      </c>
      <c r="I122" s="80" t="s">
        <v>797</v>
      </c>
      <c r="J122" s="80">
        <v>4</v>
      </c>
      <c r="K122" s="80">
        <v>14</v>
      </c>
      <c r="L122" s="80">
        <v>11</v>
      </c>
      <c r="M122" s="80">
        <v>42278</v>
      </c>
      <c r="N122" s="80" t="s">
        <v>798</v>
      </c>
    </row>
    <row r="123" spans="3:14" ht="30.75" customHeight="1">
      <c r="C123" s="199"/>
      <c r="D123" s="80" t="s">
        <v>799</v>
      </c>
      <c r="E123" s="80">
        <v>1000</v>
      </c>
      <c r="F123" s="80">
        <v>1000</v>
      </c>
      <c r="G123" s="80" t="s">
        <v>800</v>
      </c>
      <c r="H123" s="80">
        <v>30</v>
      </c>
      <c r="I123" s="80" t="s">
        <v>801</v>
      </c>
      <c r="J123" s="80" t="s">
        <v>802</v>
      </c>
      <c r="K123" s="80">
        <v>11</v>
      </c>
      <c r="L123" s="80">
        <v>8</v>
      </c>
      <c r="M123" s="80">
        <v>39540</v>
      </c>
      <c r="N123" s="80">
        <v>39729</v>
      </c>
    </row>
    <row r="124" spans="3:14" ht="30.75" customHeight="1">
      <c r="C124" s="199"/>
      <c r="D124" s="80" t="s">
        <v>803</v>
      </c>
      <c r="E124" s="80">
        <v>700</v>
      </c>
      <c r="F124" s="80">
        <v>700</v>
      </c>
      <c r="G124" s="80" t="s">
        <v>804</v>
      </c>
      <c r="H124" s="80"/>
      <c r="I124" s="80" t="s">
        <v>801</v>
      </c>
      <c r="J124" s="80">
        <v>20</v>
      </c>
      <c r="K124" s="80" t="s">
        <v>805</v>
      </c>
      <c r="L124" s="80"/>
      <c r="M124" s="80">
        <v>39540</v>
      </c>
      <c r="N124" s="80">
        <v>39729</v>
      </c>
    </row>
    <row r="125" spans="3:14" ht="30.75" customHeight="1">
      <c r="C125" s="199"/>
      <c r="D125" s="80" t="s">
        <v>806</v>
      </c>
      <c r="E125" s="80">
        <v>800</v>
      </c>
      <c r="F125" s="80"/>
      <c r="G125" s="80" t="s">
        <v>807</v>
      </c>
      <c r="H125" s="80"/>
      <c r="I125" s="80" t="s">
        <v>808</v>
      </c>
      <c r="J125" s="80">
        <v>12</v>
      </c>
      <c r="K125" s="80"/>
      <c r="L125" s="80"/>
      <c r="M125" s="80"/>
      <c r="N125" s="80"/>
    </row>
    <row r="126" spans="3:14" ht="30.75" customHeight="1">
      <c r="C126" s="199"/>
      <c r="D126" s="80" t="s">
        <v>809</v>
      </c>
      <c r="E126" s="80">
        <v>700</v>
      </c>
      <c r="F126" s="80">
        <v>700</v>
      </c>
      <c r="G126" s="80" t="s">
        <v>810</v>
      </c>
      <c r="H126" s="80">
        <v>12</v>
      </c>
      <c r="I126" s="80" t="s">
        <v>811</v>
      </c>
      <c r="J126" s="80">
        <v>26</v>
      </c>
      <c r="K126" s="80">
        <v>18</v>
      </c>
      <c r="L126" s="80">
        <v>13</v>
      </c>
      <c r="M126" s="80">
        <v>39603</v>
      </c>
      <c r="N126" s="80">
        <v>42278</v>
      </c>
    </row>
    <row r="127" spans="3:14" ht="30.75" customHeight="1">
      <c r="C127" s="199"/>
      <c r="D127" s="80" t="s">
        <v>812</v>
      </c>
      <c r="E127" s="80">
        <v>700</v>
      </c>
      <c r="F127" s="80">
        <v>700</v>
      </c>
      <c r="G127" s="80" t="s">
        <v>772</v>
      </c>
      <c r="H127" s="80">
        <v>8</v>
      </c>
      <c r="I127" s="80" t="s">
        <v>783</v>
      </c>
      <c r="J127" s="80">
        <v>8</v>
      </c>
      <c r="K127" s="80" t="s">
        <v>813</v>
      </c>
      <c r="L127" s="80"/>
      <c r="M127" s="80">
        <v>39666</v>
      </c>
      <c r="N127" s="80" t="s">
        <v>794</v>
      </c>
    </row>
    <row r="128" spans="3:14" ht="30.75" customHeight="1">
      <c r="C128" s="199"/>
      <c r="D128" s="80" t="s">
        <v>814</v>
      </c>
      <c r="E128" s="80">
        <v>800</v>
      </c>
      <c r="F128" s="80">
        <v>800</v>
      </c>
      <c r="G128" s="80" t="s">
        <v>815</v>
      </c>
      <c r="H128" s="80">
        <v>8</v>
      </c>
      <c r="I128" s="80" t="s">
        <v>783</v>
      </c>
      <c r="J128" s="80">
        <v>4</v>
      </c>
      <c r="K128" s="80" t="s">
        <v>816</v>
      </c>
      <c r="L128" s="80"/>
      <c r="M128" s="80">
        <v>39666</v>
      </c>
      <c r="N128" s="80" t="s">
        <v>794</v>
      </c>
    </row>
    <row r="129" spans="3:14" ht="30.75" customHeight="1">
      <c r="C129" s="199"/>
      <c r="D129" s="80" t="s">
        <v>817</v>
      </c>
      <c r="E129" s="80"/>
      <c r="F129" s="80"/>
      <c r="G129" s="80"/>
      <c r="H129" s="80"/>
      <c r="I129" s="80"/>
      <c r="J129" s="80"/>
      <c r="K129" s="80"/>
      <c r="L129" s="80"/>
      <c r="M129" s="80"/>
      <c r="N129" s="80"/>
    </row>
    <row r="130" spans="3:14" ht="30.75" customHeight="1">
      <c r="C130" s="199"/>
      <c r="D130" s="80" t="s">
        <v>818</v>
      </c>
      <c r="E130" s="80">
        <v>600</v>
      </c>
      <c r="F130" s="80">
        <v>600</v>
      </c>
      <c r="G130" s="80" t="s">
        <v>804</v>
      </c>
      <c r="H130" s="80">
        <v>20</v>
      </c>
      <c r="I130" s="80" t="s">
        <v>819</v>
      </c>
      <c r="J130" s="80">
        <v>24</v>
      </c>
      <c r="K130" s="80">
        <v>18</v>
      </c>
      <c r="L130" s="80">
        <v>15</v>
      </c>
      <c r="M130" s="80">
        <v>39509</v>
      </c>
      <c r="N130" s="80">
        <v>39729</v>
      </c>
    </row>
    <row r="131" spans="3:14" ht="30.75" customHeight="1">
      <c r="C131" s="199"/>
      <c r="D131" s="80" t="s">
        <v>820</v>
      </c>
      <c r="E131" s="80">
        <v>700</v>
      </c>
      <c r="F131" s="80">
        <v>700</v>
      </c>
      <c r="G131" s="80" t="s">
        <v>821</v>
      </c>
      <c r="H131" s="80">
        <v>16</v>
      </c>
      <c r="I131" s="80" t="s">
        <v>819</v>
      </c>
      <c r="J131" s="80">
        <v>20</v>
      </c>
      <c r="K131" s="80">
        <v>17</v>
      </c>
      <c r="L131" s="80">
        <v>13</v>
      </c>
      <c r="M131" s="80">
        <v>39540</v>
      </c>
      <c r="N131" s="80">
        <v>42278</v>
      </c>
    </row>
    <row r="132" spans="3:14" ht="30.75" customHeight="1">
      <c r="C132" s="199" t="s">
        <v>748</v>
      </c>
      <c r="D132" s="80" t="s">
        <v>822</v>
      </c>
      <c r="E132" s="80">
        <v>1000</v>
      </c>
      <c r="F132" s="80"/>
      <c r="G132" s="80"/>
      <c r="H132" s="80"/>
      <c r="I132" s="80" t="s">
        <v>823</v>
      </c>
      <c r="J132" s="80"/>
      <c r="K132" s="80"/>
      <c r="L132" s="80"/>
      <c r="M132" s="80"/>
      <c r="N132" s="80"/>
    </row>
    <row r="133" spans="3:14" ht="30.75" customHeight="1">
      <c r="C133" s="199"/>
      <c r="D133" s="80" t="s">
        <v>824</v>
      </c>
      <c r="E133" s="80"/>
      <c r="F133" s="80"/>
      <c r="G133" s="80"/>
      <c r="H133" s="80"/>
      <c r="I133" s="80" t="s">
        <v>825</v>
      </c>
      <c r="J133" s="80"/>
      <c r="K133" s="80"/>
      <c r="L133" s="80"/>
      <c r="M133" s="80"/>
      <c r="N133" s="80"/>
    </row>
    <row r="134" spans="3:14" ht="30.75" customHeight="1">
      <c r="C134" s="199"/>
      <c r="D134" s="80" t="s">
        <v>0</v>
      </c>
      <c r="E134" s="80"/>
      <c r="F134" s="80"/>
      <c r="G134" s="80"/>
      <c r="H134" s="80"/>
      <c r="I134" s="80"/>
      <c r="J134" s="80"/>
      <c r="K134" s="80"/>
      <c r="L134" s="80"/>
      <c r="M134" s="80"/>
      <c r="N134" s="80"/>
    </row>
    <row r="135" spans="3:14" ht="30.75" customHeight="1">
      <c r="D135" s="105"/>
      <c r="E135" s="500"/>
      <c r="F135" s="500"/>
      <c r="G135" s="500"/>
      <c r="H135" s="500"/>
      <c r="I135" s="500"/>
      <c r="J135" s="500"/>
      <c r="K135" s="500"/>
      <c r="L135" s="500"/>
      <c r="M135" s="500"/>
      <c r="N135" s="500"/>
    </row>
    <row r="136" spans="3:14" ht="55.5" customHeight="1">
      <c r="D136" s="501" t="s">
        <v>1145</v>
      </c>
      <c r="E136" s="501"/>
      <c r="F136" s="501"/>
      <c r="G136" s="103"/>
      <c r="H136" s="103"/>
      <c r="I136" s="103"/>
      <c r="J136" s="103"/>
      <c r="K136" s="103"/>
      <c r="L136" s="103"/>
      <c r="M136" s="103"/>
      <c r="N136" s="103"/>
    </row>
    <row r="137" spans="3:14" ht="27" customHeight="1">
      <c r="D137" s="102"/>
      <c r="E137" s="136"/>
      <c r="F137" s="136"/>
      <c r="G137" s="136"/>
      <c r="H137" s="121"/>
      <c r="I137" s="136"/>
      <c r="J137" s="6"/>
      <c r="K137" s="6"/>
      <c r="L137" s="6"/>
      <c r="M137" s="6"/>
      <c r="N137" s="6"/>
    </row>
    <row r="138" spans="3:14" ht="30.75" customHeight="1">
      <c r="D138" s="501" t="s">
        <v>1008</v>
      </c>
      <c r="E138" s="495"/>
      <c r="F138" s="495"/>
      <c r="G138" s="136"/>
      <c r="H138" s="121"/>
      <c r="I138" s="136"/>
      <c r="J138" s="6"/>
      <c r="K138" s="169"/>
      <c r="L138" s="169"/>
      <c r="M138" s="44"/>
      <c r="N138" s="6"/>
    </row>
    <row r="139" spans="3:14" ht="30.75" customHeight="1">
      <c r="D139" s="213"/>
      <c r="E139" s="237"/>
      <c r="F139" s="237"/>
      <c r="G139" s="136"/>
      <c r="H139" s="121"/>
      <c r="I139" s="136"/>
      <c r="J139" s="6"/>
      <c r="K139" s="169"/>
      <c r="L139" s="169"/>
      <c r="M139" s="44"/>
      <c r="N139" s="6"/>
    </row>
    <row r="140" spans="3:14" ht="30.75" customHeight="1">
      <c r="D140" s="501" t="s">
        <v>703</v>
      </c>
      <c r="E140" s="501"/>
      <c r="F140" s="501"/>
      <c r="G140" s="136"/>
      <c r="H140" s="121"/>
      <c r="I140" s="136"/>
      <c r="J140" s="6"/>
      <c r="K140" s="169"/>
      <c r="L140" s="169"/>
      <c r="M140" s="44"/>
      <c r="N140" s="6"/>
    </row>
    <row r="141" spans="3:14" ht="30.75" customHeight="1">
      <c r="D141" s="213"/>
      <c r="E141" s="237"/>
      <c r="F141" s="237"/>
      <c r="G141" s="136"/>
      <c r="H141" s="121"/>
      <c r="I141" s="136"/>
      <c r="J141" s="6"/>
      <c r="K141" s="169"/>
      <c r="L141" s="169"/>
      <c r="M141" s="44"/>
      <c r="N141" s="6"/>
    </row>
    <row r="142" spans="3:14" ht="40" customHeight="1">
      <c r="C142" s="460" t="s">
        <v>671</v>
      </c>
      <c r="D142" s="499"/>
      <c r="E142" s="499"/>
      <c r="F142" s="499"/>
      <c r="G142" s="499"/>
      <c r="H142" s="136"/>
      <c r="I142" s="136"/>
      <c r="J142" s="6"/>
      <c r="K142" s="169"/>
      <c r="L142" s="169"/>
      <c r="M142" s="44"/>
      <c r="N142" s="6"/>
    </row>
    <row r="143" spans="3:14" ht="23" customHeight="1">
      <c r="C143" s="487"/>
      <c r="D143" s="487"/>
      <c r="E143" s="487" t="s">
        <v>1009</v>
      </c>
      <c r="F143" s="487" t="s">
        <v>1010</v>
      </c>
      <c r="G143" s="487" t="s">
        <v>1011</v>
      </c>
      <c r="H143" s="136"/>
      <c r="I143" s="6"/>
      <c r="J143" s="169"/>
      <c r="K143" s="169"/>
      <c r="L143" s="44"/>
      <c r="M143" s="6"/>
    </row>
    <row r="144" spans="3:14" ht="23" customHeight="1">
      <c r="C144" s="487"/>
      <c r="D144" s="487" t="s">
        <v>735</v>
      </c>
      <c r="E144" s="487" t="s">
        <v>760</v>
      </c>
      <c r="F144" s="487" t="s">
        <v>761</v>
      </c>
      <c r="G144" s="487" t="s">
        <v>762</v>
      </c>
      <c r="H144" s="136"/>
      <c r="I144" s="6"/>
      <c r="J144" s="169"/>
      <c r="K144" s="169"/>
      <c r="L144" s="44"/>
      <c r="M144" s="6"/>
    </row>
    <row r="145" spans="3:14" ht="30.75" customHeight="1">
      <c r="C145" s="199"/>
      <c r="D145" s="80" t="s">
        <v>676</v>
      </c>
      <c r="E145" s="80"/>
      <c r="F145" s="80"/>
      <c r="G145" s="80"/>
      <c r="H145" s="136"/>
      <c r="I145" s="6"/>
      <c r="J145" s="169"/>
      <c r="K145" s="169"/>
      <c r="L145" s="44"/>
      <c r="M145" s="6"/>
    </row>
    <row r="146" spans="3:14" ht="30.75" customHeight="1">
      <c r="C146" s="199">
        <v>1</v>
      </c>
      <c r="D146" s="80" t="s">
        <v>672</v>
      </c>
      <c r="E146" s="80" t="s">
        <v>736</v>
      </c>
      <c r="F146" s="80" t="s">
        <v>737</v>
      </c>
      <c r="G146" s="80">
        <v>33.892200000000003</v>
      </c>
      <c r="H146" s="136"/>
      <c r="I146" s="6"/>
      <c r="J146" s="169"/>
      <c r="K146" s="169"/>
      <c r="L146" s="44"/>
      <c r="M146" s="6"/>
    </row>
    <row r="147" spans="3:14" ht="30.75" customHeight="1">
      <c r="C147" s="199">
        <v>2</v>
      </c>
      <c r="D147" s="80" t="s">
        <v>673</v>
      </c>
      <c r="E147" s="80" t="s">
        <v>738</v>
      </c>
      <c r="F147" s="80" t="s">
        <v>739</v>
      </c>
      <c r="G147" s="80">
        <v>23.6</v>
      </c>
      <c r="H147" s="121"/>
      <c r="I147" s="136"/>
      <c r="J147" s="6"/>
      <c r="K147" s="169"/>
      <c r="L147" s="169"/>
      <c r="M147" s="44"/>
      <c r="N147" s="6"/>
    </row>
    <row r="148" spans="3:14" ht="30.75" customHeight="1">
      <c r="C148" s="199">
        <v>3</v>
      </c>
      <c r="D148" s="80" t="s">
        <v>674</v>
      </c>
      <c r="E148" s="80" t="s">
        <v>740</v>
      </c>
      <c r="F148" s="80" t="s">
        <v>741</v>
      </c>
      <c r="G148" s="80">
        <v>21.47</v>
      </c>
      <c r="H148" s="121"/>
      <c r="I148" s="136"/>
      <c r="J148" s="6"/>
      <c r="K148" s="169"/>
      <c r="L148" s="169"/>
      <c r="M148" s="44"/>
      <c r="N148" s="6"/>
    </row>
    <row r="149" spans="3:14" ht="30.75" customHeight="1">
      <c r="C149" s="199">
        <v>4</v>
      </c>
      <c r="D149" s="80" t="s">
        <v>675</v>
      </c>
      <c r="E149" s="80" t="s">
        <v>742</v>
      </c>
      <c r="F149" s="80" t="s">
        <v>737</v>
      </c>
      <c r="G149" s="80">
        <v>26.206499999999998</v>
      </c>
      <c r="H149" s="121"/>
      <c r="I149" s="136"/>
      <c r="J149" s="6"/>
      <c r="K149" s="169"/>
      <c r="L149" s="169"/>
      <c r="M149" s="44"/>
      <c r="N149" s="6"/>
    </row>
    <row r="150" spans="3:14" ht="30.75" customHeight="1">
      <c r="C150" s="199"/>
      <c r="D150" s="80" t="s">
        <v>677</v>
      </c>
      <c r="E150" s="80"/>
      <c r="F150" s="80"/>
      <c r="G150" s="80"/>
      <c r="H150" s="121"/>
      <c r="I150" s="136"/>
      <c r="J150" s="6"/>
      <c r="K150" s="169"/>
      <c r="L150" s="169"/>
      <c r="M150" s="44"/>
      <c r="N150" s="6"/>
    </row>
    <row r="151" spans="3:14" ht="30.75" customHeight="1">
      <c r="C151" s="199">
        <v>5</v>
      </c>
      <c r="D151" s="80" t="s">
        <v>678</v>
      </c>
      <c r="E151" s="80" t="s">
        <v>739</v>
      </c>
      <c r="F151" s="80" t="s">
        <v>737</v>
      </c>
      <c r="G151" s="80">
        <v>20.267899999999997</v>
      </c>
      <c r="H151" s="121"/>
      <c r="I151" s="136"/>
      <c r="J151" s="6"/>
      <c r="K151" s="169"/>
      <c r="L151" s="169"/>
      <c r="M151" s="44"/>
      <c r="N151" s="6"/>
    </row>
    <row r="152" spans="3:14" ht="30.75" customHeight="1">
      <c r="C152" s="199">
        <v>6</v>
      </c>
      <c r="D152" s="80" t="s">
        <v>679</v>
      </c>
      <c r="E152" s="80" t="s">
        <v>753</v>
      </c>
      <c r="F152" s="80" t="s">
        <v>737</v>
      </c>
      <c r="G152" s="80">
        <v>24.3034</v>
      </c>
      <c r="H152" s="121"/>
      <c r="I152" s="136"/>
      <c r="J152" s="6"/>
      <c r="K152" s="169"/>
      <c r="L152" s="169"/>
      <c r="M152" s="44"/>
      <c r="N152" s="6"/>
    </row>
    <row r="153" spans="3:14" ht="30.75" customHeight="1">
      <c r="C153" s="199">
        <v>7</v>
      </c>
      <c r="D153" s="80" t="s">
        <v>680</v>
      </c>
      <c r="E153" s="80" t="s">
        <v>753</v>
      </c>
      <c r="F153" s="80" t="s">
        <v>737</v>
      </c>
      <c r="G153" s="80">
        <v>24.3034</v>
      </c>
      <c r="H153" s="121"/>
      <c r="I153" s="136"/>
      <c r="J153" s="6"/>
      <c r="K153" s="169"/>
      <c r="L153" s="169"/>
      <c r="M153" s="44"/>
      <c r="N153" s="6"/>
    </row>
    <row r="154" spans="3:14" ht="30.75" customHeight="1">
      <c r="C154" s="199">
        <v>8</v>
      </c>
      <c r="D154" s="80" t="s">
        <v>681</v>
      </c>
      <c r="E154" s="80" t="s">
        <v>753</v>
      </c>
      <c r="F154" s="80" t="s">
        <v>737</v>
      </c>
      <c r="G154" s="80">
        <v>24.3034</v>
      </c>
      <c r="H154" s="121"/>
      <c r="I154" s="136"/>
      <c r="J154" s="6"/>
      <c r="K154" s="169"/>
      <c r="L154" s="169"/>
      <c r="M154" s="44"/>
      <c r="N154" s="6"/>
    </row>
    <row r="155" spans="3:14" ht="30.75" customHeight="1">
      <c r="C155" s="199">
        <v>9</v>
      </c>
      <c r="D155" s="80" t="s">
        <v>682</v>
      </c>
      <c r="E155" s="80" t="s">
        <v>738</v>
      </c>
      <c r="F155" s="80" t="s">
        <v>737</v>
      </c>
      <c r="G155" s="80">
        <v>25.25</v>
      </c>
      <c r="H155" s="121"/>
      <c r="I155" s="136"/>
      <c r="J155" s="6"/>
      <c r="K155" s="169"/>
      <c r="L155" s="169"/>
      <c r="M155" s="44"/>
      <c r="N155" s="6"/>
    </row>
    <row r="156" spans="3:14" ht="30.75" customHeight="1">
      <c r="C156" s="199">
        <v>10</v>
      </c>
      <c r="D156" s="80" t="s">
        <v>683</v>
      </c>
      <c r="E156" s="80" t="s">
        <v>738</v>
      </c>
      <c r="F156" s="80" t="s">
        <v>737</v>
      </c>
      <c r="G156" s="80">
        <v>25.25</v>
      </c>
      <c r="H156" s="121"/>
      <c r="I156" s="136"/>
      <c r="J156" s="6"/>
      <c r="K156" s="169"/>
      <c r="L156" s="169"/>
      <c r="M156" s="44"/>
      <c r="N156" s="6"/>
    </row>
    <row r="157" spans="3:14" ht="30.75" customHeight="1">
      <c r="C157" s="199">
        <v>11</v>
      </c>
      <c r="D157" s="80" t="s">
        <v>684</v>
      </c>
      <c r="E157" s="80" t="s">
        <v>738</v>
      </c>
      <c r="F157" s="80" t="s">
        <v>737</v>
      </c>
      <c r="G157" s="80">
        <v>25.25</v>
      </c>
      <c r="H157" s="121"/>
      <c r="I157" s="136"/>
      <c r="J157" s="6"/>
      <c r="K157" s="169"/>
      <c r="L157" s="169"/>
      <c r="M157" s="44"/>
      <c r="N157" s="6"/>
    </row>
    <row r="158" spans="3:14" ht="30.75" customHeight="1">
      <c r="C158" s="199">
        <v>12</v>
      </c>
      <c r="D158" s="80" t="s">
        <v>685</v>
      </c>
      <c r="E158" s="80" t="s">
        <v>738</v>
      </c>
      <c r="F158" s="80" t="s">
        <v>737</v>
      </c>
      <c r="G158" s="80">
        <v>25.25</v>
      </c>
      <c r="H158" s="121"/>
      <c r="I158" s="136"/>
      <c r="J158" s="6"/>
      <c r="K158" s="169"/>
      <c r="L158" s="169"/>
      <c r="M158" s="44"/>
      <c r="N158" s="6"/>
    </row>
    <row r="159" spans="3:14" ht="30.75" customHeight="1">
      <c r="C159" s="199">
        <v>13</v>
      </c>
      <c r="D159" s="80" t="s">
        <v>686</v>
      </c>
      <c r="E159" s="80" t="s">
        <v>741</v>
      </c>
      <c r="F159" s="80" t="s">
        <v>737</v>
      </c>
      <c r="G159" s="80">
        <v>21.965600000000002</v>
      </c>
      <c r="H159" s="121"/>
      <c r="I159" s="136"/>
      <c r="J159" s="6"/>
      <c r="K159" s="169"/>
      <c r="L159" s="169"/>
      <c r="M159" s="44"/>
      <c r="N159" s="6"/>
    </row>
    <row r="160" spans="3:14" ht="30.75" customHeight="1">
      <c r="C160" s="199">
        <v>14</v>
      </c>
      <c r="D160" s="80" t="s">
        <v>687</v>
      </c>
      <c r="E160" s="80" t="s">
        <v>755</v>
      </c>
      <c r="F160" s="80" t="s">
        <v>737</v>
      </c>
      <c r="G160" s="80">
        <v>18.357599999999998</v>
      </c>
      <c r="H160" s="121"/>
      <c r="I160" s="136"/>
      <c r="J160" s="6"/>
      <c r="K160" s="169"/>
      <c r="L160" s="169"/>
      <c r="M160" s="44"/>
      <c r="N160" s="6"/>
    </row>
    <row r="161" spans="3:14" ht="30.75" customHeight="1">
      <c r="C161" s="199">
        <v>15</v>
      </c>
      <c r="D161" s="80" t="s">
        <v>688</v>
      </c>
      <c r="E161" s="80" t="s">
        <v>736</v>
      </c>
      <c r="F161" s="80" t="s">
        <v>737</v>
      </c>
      <c r="G161" s="80">
        <v>33.892200000000003</v>
      </c>
      <c r="H161" s="121"/>
      <c r="I161" s="136"/>
      <c r="J161" s="6"/>
      <c r="K161" s="169"/>
      <c r="L161" s="169"/>
      <c r="M161" s="44"/>
      <c r="N161" s="6"/>
    </row>
    <row r="162" spans="3:14" ht="30.75" customHeight="1">
      <c r="C162" s="199">
        <v>16</v>
      </c>
      <c r="D162" s="80" t="s">
        <v>689</v>
      </c>
      <c r="E162" s="80" t="s">
        <v>736</v>
      </c>
      <c r="F162" s="80" t="s">
        <v>737</v>
      </c>
      <c r="G162" s="80">
        <v>33.892200000000003</v>
      </c>
      <c r="H162" s="121"/>
      <c r="I162" s="136"/>
      <c r="J162" s="6"/>
      <c r="K162" s="169"/>
      <c r="L162" s="169"/>
      <c r="M162" s="44"/>
      <c r="N162" s="6"/>
    </row>
    <row r="163" spans="3:14" ht="30.75" customHeight="1">
      <c r="C163" s="199">
        <v>17</v>
      </c>
      <c r="D163" s="80" t="s">
        <v>690</v>
      </c>
      <c r="E163" s="80" t="s">
        <v>742</v>
      </c>
      <c r="F163" s="80" t="s">
        <v>737</v>
      </c>
      <c r="G163" s="80">
        <v>26.206499999999998</v>
      </c>
      <c r="H163" s="121"/>
      <c r="I163" s="136"/>
      <c r="J163" s="6"/>
      <c r="K163" s="169"/>
      <c r="L163" s="169"/>
      <c r="M163" s="44"/>
      <c r="N163" s="6"/>
    </row>
    <row r="164" spans="3:14" ht="30.75" customHeight="1">
      <c r="C164" s="199">
        <v>18</v>
      </c>
      <c r="D164" s="80" t="s">
        <v>691</v>
      </c>
      <c r="E164" s="80" t="s">
        <v>742</v>
      </c>
      <c r="F164" s="80" t="s">
        <v>737</v>
      </c>
      <c r="G164" s="80">
        <v>26.206499999999998</v>
      </c>
      <c r="H164" s="121"/>
      <c r="I164" s="136"/>
      <c r="J164" s="6"/>
      <c r="K164" s="169"/>
      <c r="L164" s="169"/>
      <c r="M164" s="44"/>
      <c r="N164" s="6"/>
    </row>
    <row r="165" spans="3:14" ht="30.75" customHeight="1">
      <c r="C165" s="199">
        <v>19</v>
      </c>
      <c r="D165" s="80" t="s">
        <v>692</v>
      </c>
      <c r="E165" s="80" t="s">
        <v>742</v>
      </c>
      <c r="F165" s="80" t="s">
        <v>737</v>
      </c>
      <c r="G165" s="80">
        <v>26.206499999999998</v>
      </c>
      <c r="H165" s="121"/>
      <c r="I165" s="136"/>
      <c r="J165" s="6"/>
      <c r="K165" s="169"/>
      <c r="L165" s="169"/>
      <c r="M165" s="44"/>
      <c r="N165" s="6"/>
    </row>
    <row r="166" spans="3:14" ht="30.75" customHeight="1">
      <c r="C166" s="199">
        <v>20</v>
      </c>
      <c r="D166" s="80" t="s">
        <v>693</v>
      </c>
      <c r="E166" s="80" t="s">
        <v>738</v>
      </c>
      <c r="F166" s="80" t="s">
        <v>741</v>
      </c>
      <c r="G166" s="80">
        <v>26.206499999999998</v>
      </c>
      <c r="H166" s="121"/>
      <c r="I166" s="136"/>
      <c r="J166" s="6"/>
      <c r="K166" s="169"/>
      <c r="L166" s="169"/>
      <c r="M166" s="44"/>
      <c r="N166" s="6"/>
    </row>
    <row r="167" spans="3:14" ht="30.75" customHeight="1">
      <c r="C167" s="199">
        <v>21</v>
      </c>
      <c r="D167" s="80" t="s">
        <v>694</v>
      </c>
      <c r="E167" s="80" t="s">
        <v>753</v>
      </c>
      <c r="F167" s="80" t="s">
        <v>741</v>
      </c>
      <c r="G167" s="80">
        <v>26.206499999999998</v>
      </c>
      <c r="H167" s="121"/>
      <c r="I167" s="136"/>
      <c r="J167" s="6"/>
      <c r="K167" s="169"/>
      <c r="L167" s="169"/>
      <c r="M167" s="44"/>
      <c r="N167" s="6"/>
    </row>
    <row r="168" spans="3:14" ht="30.75" customHeight="1">
      <c r="C168" s="199">
        <v>22</v>
      </c>
      <c r="D168" s="80" t="s">
        <v>695</v>
      </c>
      <c r="E168" s="80" t="s">
        <v>756</v>
      </c>
      <c r="F168" s="80" t="s">
        <v>741</v>
      </c>
      <c r="G168" s="80">
        <v>26.206499999999998</v>
      </c>
      <c r="H168" s="121"/>
      <c r="I168" s="136"/>
      <c r="J168" s="6"/>
      <c r="K168" s="169"/>
      <c r="L168" s="169"/>
      <c r="M168" s="44"/>
      <c r="N168" s="6"/>
    </row>
    <row r="169" spans="3:14" ht="30.75" customHeight="1">
      <c r="C169" s="199">
        <v>23</v>
      </c>
      <c r="D169" s="80" t="s">
        <v>696</v>
      </c>
      <c r="E169" s="80" t="s">
        <v>742</v>
      </c>
      <c r="F169" s="80" t="s">
        <v>741</v>
      </c>
      <c r="G169" s="80">
        <v>26.206499999999998</v>
      </c>
      <c r="H169" s="121"/>
      <c r="I169" s="136"/>
      <c r="J169" s="6"/>
      <c r="K169" s="169"/>
      <c r="L169" s="169"/>
      <c r="M169" s="44"/>
      <c r="N169" s="6"/>
    </row>
    <row r="170" spans="3:14" ht="30.75" customHeight="1">
      <c r="C170" s="199">
        <v>24</v>
      </c>
      <c r="D170" s="80" t="s">
        <v>697</v>
      </c>
      <c r="E170" s="80" t="s">
        <v>757</v>
      </c>
      <c r="F170" s="80" t="s">
        <v>741</v>
      </c>
      <c r="G170" s="80">
        <v>26.206499999999998</v>
      </c>
      <c r="H170" s="121"/>
      <c r="I170" s="136"/>
      <c r="J170" s="6"/>
      <c r="K170" s="169"/>
      <c r="L170" s="169"/>
      <c r="M170" s="44"/>
      <c r="N170" s="6"/>
    </row>
    <row r="171" spans="3:14" ht="30.75" customHeight="1">
      <c r="C171" s="199">
        <v>25</v>
      </c>
      <c r="D171" s="80" t="s">
        <v>698</v>
      </c>
      <c r="E171" s="80" t="s">
        <v>753</v>
      </c>
      <c r="F171" s="80" t="s">
        <v>739</v>
      </c>
      <c r="G171" s="80">
        <v>26.206499999999998</v>
      </c>
      <c r="H171" s="121"/>
      <c r="I171" s="136"/>
      <c r="J171" s="6"/>
      <c r="K171" s="169"/>
      <c r="L171" s="169"/>
      <c r="M171" s="44"/>
      <c r="N171" s="6"/>
    </row>
    <row r="172" spans="3:14" ht="30.75" customHeight="1">
      <c r="C172" s="199">
        <v>26</v>
      </c>
      <c r="D172" s="80" t="s">
        <v>699</v>
      </c>
      <c r="E172" s="80" t="s">
        <v>753</v>
      </c>
      <c r="F172" s="80" t="s">
        <v>739</v>
      </c>
      <c r="G172" s="80">
        <v>26.206499999999998</v>
      </c>
      <c r="H172" s="121"/>
      <c r="I172" s="136"/>
      <c r="J172" s="6"/>
      <c r="K172" s="169"/>
      <c r="L172" s="169"/>
      <c r="M172" s="44"/>
      <c r="N172" s="6"/>
    </row>
    <row r="173" spans="3:14" ht="30.75" customHeight="1">
      <c r="C173" s="199">
        <v>27</v>
      </c>
      <c r="D173" s="80" t="s">
        <v>700</v>
      </c>
      <c r="E173" s="80" t="s">
        <v>753</v>
      </c>
      <c r="F173" s="80" t="s">
        <v>739</v>
      </c>
      <c r="G173" s="80">
        <v>26.206499999999998</v>
      </c>
      <c r="H173" s="121"/>
      <c r="I173" s="136"/>
      <c r="J173" s="6"/>
      <c r="K173" s="169"/>
      <c r="L173" s="169"/>
      <c r="M173" s="44"/>
      <c r="N173" s="6"/>
    </row>
    <row r="174" spans="3:14" ht="30.75" customHeight="1">
      <c r="C174" s="199">
        <v>28</v>
      </c>
      <c r="D174" s="80" t="s">
        <v>701</v>
      </c>
      <c r="E174" s="80" t="s">
        <v>736</v>
      </c>
      <c r="F174" s="80" t="s">
        <v>739</v>
      </c>
      <c r="G174" s="80">
        <v>26.206499999999998</v>
      </c>
      <c r="H174" s="121"/>
      <c r="I174" s="136"/>
      <c r="J174" s="6"/>
      <c r="K174" s="169"/>
      <c r="L174" s="169"/>
      <c r="M174" s="44"/>
      <c r="N174" s="6"/>
    </row>
    <row r="175" spans="3:14" ht="30.75" customHeight="1">
      <c r="C175" s="199">
        <v>29</v>
      </c>
      <c r="D175" s="80" t="s">
        <v>728</v>
      </c>
      <c r="E175" s="80" t="s">
        <v>755</v>
      </c>
      <c r="F175" s="80" t="s">
        <v>739</v>
      </c>
      <c r="G175" s="80">
        <v>26.206499999999998</v>
      </c>
      <c r="H175" s="121"/>
      <c r="I175" s="136"/>
      <c r="J175" s="6"/>
      <c r="K175" s="169"/>
      <c r="L175" s="169"/>
      <c r="M175" s="44"/>
      <c r="N175" s="6"/>
    </row>
    <row r="176" spans="3:14" ht="30.75" customHeight="1">
      <c r="C176" s="199">
        <v>30</v>
      </c>
      <c r="D176" s="80" t="s">
        <v>729</v>
      </c>
      <c r="E176" s="80" t="s">
        <v>738</v>
      </c>
      <c r="F176" s="80" t="s">
        <v>739</v>
      </c>
      <c r="G176" s="80">
        <v>26.206499999999998</v>
      </c>
      <c r="H176" s="121"/>
      <c r="I176" s="136"/>
      <c r="J176" s="6"/>
      <c r="K176" s="169"/>
      <c r="L176" s="169"/>
      <c r="M176" s="44"/>
      <c r="N176" s="6"/>
    </row>
    <row r="177" spans="3:14" ht="30.75" customHeight="1">
      <c r="C177" s="199">
        <v>31</v>
      </c>
      <c r="D177" s="80" t="s">
        <v>730</v>
      </c>
      <c r="E177" s="80" t="s">
        <v>742</v>
      </c>
      <c r="F177" s="80" t="s">
        <v>739</v>
      </c>
      <c r="G177" s="80">
        <v>26.206499999999998</v>
      </c>
      <c r="H177" s="121"/>
      <c r="I177" s="136"/>
      <c r="J177" s="6"/>
      <c r="K177" s="169"/>
      <c r="L177" s="169"/>
      <c r="M177" s="44"/>
      <c r="N177" s="6"/>
    </row>
    <row r="178" spans="3:14" ht="30.75" customHeight="1">
      <c r="C178" s="199">
        <v>32</v>
      </c>
      <c r="D178" s="80" t="s">
        <v>731</v>
      </c>
      <c r="E178" s="80" t="s">
        <v>758</v>
      </c>
      <c r="F178" s="80" t="s">
        <v>739</v>
      </c>
      <c r="G178" s="80">
        <v>26.206499999999998</v>
      </c>
      <c r="H178" s="121"/>
      <c r="I178" s="136"/>
      <c r="J178" s="6"/>
      <c r="K178" s="169"/>
      <c r="L178" s="169"/>
      <c r="M178" s="44"/>
      <c r="N178" s="6"/>
    </row>
    <row r="179" spans="3:14" ht="30.75" customHeight="1">
      <c r="C179" s="199">
        <v>33</v>
      </c>
      <c r="D179" s="80" t="s">
        <v>732</v>
      </c>
      <c r="E179" s="80" t="s">
        <v>755</v>
      </c>
      <c r="F179" s="80" t="s">
        <v>736</v>
      </c>
      <c r="G179" s="80">
        <v>26.206499999999998</v>
      </c>
      <c r="H179" s="121"/>
      <c r="I179" s="136"/>
      <c r="J179" s="6"/>
      <c r="K179" s="169"/>
      <c r="L179" s="169"/>
      <c r="M179" s="44"/>
      <c r="N179" s="6"/>
    </row>
    <row r="180" spans="3:14" ht="30.75" customHeight="1">
      <c r="C180" s="199">
        <v>34</v>
      </c>
      <c r="D180" s="80" t="s">
        <v>733</v>
      </c>
      <c r="E180" s="80" t="s">
        <v>759</v>
      </c>
      <c r="F180" s="80" t="s">
        <v>736</v>
      </c>
      <c r="G180" s="80">
        <v>26.206499999999998</v>
      </c>
      <c r="H180" s="121"/>
      <c r="I180" s="136"/>
      <c r="J180" s="6"/>
      <c r="K180" s="169"/>
      <c r="L180" s="169"/>
      <c r="M180" s="44"/>
      <c r="N180" s="6"/>
    </row>
    <row r="181" spans="3:14" ht="30.75" customHeight="1">
      <c r="C181" s="460" t="s">
        <v>702</v>
      </c>
      <c r="D181" s="499"/>
      <c r="E181" s="499"/>
      <c r="F181" s="461"/>
      <c r="G181" s="80">
        <v>26.206499999999998</v>
      </c>
      <c r="H181" s="121"/>
      <c r="I181" s="136"/>
      <c r="J181" s="6"/>
      <c r="K181" s="169"/>
      <c r="L181" s="169"/>
      <c r="M181" s="44"/>
      <c r="N181" s="6"/>
    </row>
    <row r="182" spans="3:14" ht="30.75" customHeight="1">
      <c r="C182" s="112"/>
      <c r="D182" s="112"/>
      <c r="E182" s="112"/>
      <c r="F182" s="112"/>
      <c r="G182" s="112"/>
      <c r="H182" s="121"/>
      <c r="I182" s="136"/>
      <c r="J182" s="6"/>
      <c r="K182" s="169"/>
      <c r="L182" s="169"/>
      <c r="M182" s="44"/>
      <c r="N182" s="6"/>
    </row>
    <row r="183" spans="3:14" ht="30.75" customHeight="1">
      <c r="C183" s="112"/>
      <c r="D183" s="112"/>
      <c r="E183" s="112"/>
      <c r="F183" s="112"/>
      <c r="G183" s="112"/>
      <c r="H183" s="121"/>
      <c r="I183" s="136"/>
      <c r="J183" s="6"/>
      <c r="K183" s="169"/>
      <c r="L183" s="169"/>
      <c r="M183" s="44"/>
      <c r="N183" s="6"/>
    </row>
    <row r="184" spans="3:14" ht="50" customHeight="1">
      <c r="C184" s="460" t="s">
        <v>1012</v>
      </c>
      <c r="D184" s="499"/>
      <c r="E184" s="499"/>
      <c r="F184" s="461"/>
      <c r="H184" s="121"/>
      <c r="I184" s="136"/>
      <c r="J184" s="6"/>
      <c r="K184" s="169"/>
      <c r="L184" s="169"/>
      <c r="M184" s="44"/>
      <c r="N184" s="6"/>
    </row>
    <row r="185" spans="3:14" ht="30.75" customHeight="1">
      <c r="C185" s="199"/>
      <c r="D185" s="80" t="s">
        <v>754</v>
      </c>
      <c r="E185" s="80" t="s">
        <v>735</v>
      </c>
      <c r="F185" s="80" t="s">
        <v>734</v>
      </c>
      <c r="H185" s="121"/>
      <c r="I185" s="136"/>
      <c r="J185" s="6"/>
      <c r="K185" s="169"/>
      <c r="L185" s="169"/>
      <c r="M185" s="44"/>
      <c r="N185" s="6"/>
    </row>
    <row r="186" spans="3:14" ht="30.75" customHeight="1">
      <c r="C186" s="199" t="s">
        <v>743</v>
      </c>
      <c r="D186" s="80" t="s">
        <v>749</v>
      </c>
      <c r="E186" s="80" t="s">
        <v>737</v>
      </c>
      <c r="F186" s="80">
        <v>10.3</v>
      </c>
      <c r="H186" s="121"/>
      <c r="I186" s="136"/>
      <c r="J186" s="6"/>
      <c r="K186" s="169"/>
      <c r="L186" s="169"/>
      <c r="M186" s="44"/>
      <c r="N186" s="6"/>
    </row>
    <row r="187" spans="3:14" ht="30.75" customHeight="1">
      <c r="C187" s="199" t="s">
        <v>744</v>
      </c>
      <c r="D187" s="80" t="s">
        <v>749</v>
      </c>
      <c r="E187" s="80" t="s">
        <v>753</v>
      </c>
      <c r="F187" s="80">
        <v>22</v>
      </c>
      <c r="H187" s="121"/>
      <c r="I187" s="136"/>
      <c r="J187" s="6"/>
      <c r="K187" s="169"/>
      <c r="L187" s="169"/>
      <c r="M187" s="44"/>
      <c r="N187" s="6"/>
    </row>
    <row r="188" spans="3:14" ht="30.75" customHeight="1">
      <c r="C188" s="199" t="s">
        <v>745</v>
      </c>
      <c r="D188" s="80" t="s">
        <v>739</v>
      </c>
      <c r="E188" s="80" t="s">
        <v>744</v>
      </c>
      <c r="F188" s="80">
        <v>10.1</v>
      </c>
      <c r="H188" s="121"/>
      <c r="I188" s="136"/>
      <c r="J188" s="6"/>
      <c r="K188" s="169"/>
      <c r="L188" s="169"/>
      <c r="M188" s="44"/>
      <c r="N188" s="6"/>
    </row>
    <row r="189" spans="3:14" ht="30.75" customHeight="1">
      <c r="C189" s="199" t="s">
        <v>746</v>
      </c>
      <c r="D189" s="80" t="s">
        <v>750</v>
      </c>
      <c r="E189" s="80" t="s">
        <v>736</v>
      </c>
      <c r="F189" s="80">
        <v>13</v>
      </c>
      <c r="H189" s="121"/>
      <c r="I189" s="136"/>
      <c r="J189" s="6"/>
      <c r="K189" s="169"/>
      <c r="L189" s="169"/>
      <c r="M189" s="44"/>
      <c r="N189" s="6"/>
    </row>
    <row r="190" spans="3:14" ht="30.75" customHeight="1">
      <c r="C190" s="199" t="s">
        <v>747</v>
      </c>
      <c r="D190" s="80" t="s">
        <v>751</v>
      </c>
      <c r="E190" s="80" t="s">
        <v>752</v>
      </c>
      <c r="F190" s="80">
        <v>19.3</v>
      </c>
      <c r="H190" s="121"/>
      <c r="I190" s="136"/>
      <c r="J190" s="6"/>
      <c r="K190" s="169"/>
      <c r="L190" s="169"/>
      <c r="M190" s="44"/>
      <c r="N190" s="6"/>
    </row>
    <row r="191" spans="3:14" ht="30.75" customHeight="1">
      <c r="C191" s="199" t="s">
        <v>748</v>
      </c>
      <c r="D191" s="80" t="s">
        <v>741</v>
      </c>
      <c r="E191" s="80" t="s">
        <v>749</v>
      </c>
      <c r="F191" s="80">
        <v>10</v>
      </c>
      <c r="H191" s="121"/>
      <c r="I191" s="136"/>
      <c r="J191" s="6"/>
      <c r="N191" s="6"/>
    </row>
    <row r="192" spans="3:14" ht="30.75" customHeight="1">
      <c r="C192" s="112"/>
      <c r="D192" s="112"/>
      <c r="E192" s="112"/>
      <c r="F192" s="112"/>
      <c r="G192" s="112"/>
      <c r="H192" s="121"/>
      <c r="I192" s="130" t="s">
        <v>848</v>
      </c>
      <c r="J192" s="6"/>
      <c r="N192" s="44"/>
    </row>
    <row r="193" spans="3:9" ht="50" customHeight="1">
      <c r="C193" s="430" t="s">
        <v>1146</v>
      </c>
      <c r="D193" s="430"/>
      <c r="E193" s="430"/>
      <c r="F193" s="430"/>
      <c r="G193" s="430"/>
      <c r="H193" s="121"/>
      <c r="I193" s="130"/>
    </row>
    <row r="194" spans="3:9" ht="30.75" customHeight="1">
      <c r="C194" s="112"/>
      <c r="D194" s="112"/>
      <c r="E194" s="112"/>
      <c r="F194" s="112"/>
      <c r="G194" s="112"/>
      <c r="H194" s="121"/>
      <c r="I194" s="130"/>
    </row>
    <row r="195" spans="3:9" ht="45" customHeight="1">
      <c r="C195" s="437" t="s">
        <v>120</v>
      </c>
      <c r="D195" s="437"/>
      <c r="E195" s="437"/>
      <c r="F195" s="437"/>
      <c r="G195" s="510"/>
      <c r="H195" s="121"/>
      <c r="I195" s="130"/>
    </row>
    <row r="196" spans="3:9" ht="30.75" customHeight="1">
      <c r="C196" s="112"/>
      <c r="D196" s="112"/>
      <c r="E196" s="112"/>
      <c r="F196" s="112"/>
      <c r="G196" s="112"/>
      <c r="H196" s="121"/>
      <c r="I196" s="130"/>
    </row>
    <row r="197" spans="3:9" ht="50" customHeight="1">
      <c r="C197" s="45" t="s">
        <v>105</v>
      </c>
      <c r="D197" s="45" t="s">
        <v>106</v>
      </c>
      <c r="E197" s="45" t="s">
        <v>107</v>
      </c>
      <c r="F197" s="45" t="s">
        <v>108</v>
      </c>
      <c r="G197" s="45" t="s">
        <v>109</v>
      </c>
      <c r="H197" s="45" t="s">
        <v>110</v>
      </c>
      <c r="I197" s="45" t="s">
        <v>111</v>
      </c>
    </row>
    <row r="198" spans="3:9" ht="30.75" customHeight="1">
      <c r="C198" s="502" t="s">
        <v>96</v>
      </c>
      <c r="D198" s="80" t="s">
        <v>112</v>
      </c>
      <c r="E198" s="239">
        <v>4</v>
      </c>
      <c r="F198" s="239">
        <v>18</v>
      </c>
      <c r="G198" s="239">
        <v>32</v>
      </c>
      <c r="H198" s="239">
        <v>41</v>
      </c>
      <c r="I198" s="239">
        <v>50</v>
      </c>
    </row>
    <row r="199" spans="3:9" ht="30.75" customHeight="1">
      <c r="C199" s="503"/>
      <c r="D199" s="80" t="s">
        <v>113</v>
      </c>
      <c r="E199" s="239">
        <v>5</v>
      </c>
      <c r="F199" s="239">
        <v>21</v>
      </c>
      <c r="G199" s="239">
        <v>36</v>
      </c>
      <c r="H199" s="239">
        <v>48</v>
      </c>
      <c r="I199" s="239">
        <v>60</v>
      </c>
    </row>
    <row r="200" spans="3:9" ht="30.75" customHeight="1">
      <c r="C200" s="503"/>
      <c r="D200" s="80" t="s">
        <v>114</v>
      </c>
      <c r="E200" s="239">
        <v>5</v>
      </c>
      <c r="F200" s="239">
        <v>25</v>
      </c>
      <c r="G200" s="239">
        <v>43</v>
      </c>
      <c r="H200" s="239">
        <v>57</v>
      </c>
      <c r="I200" s="239">
        <v>70</v>
      </c>
    </row>
    <row r="201" spans="3:9" ht="30.75" customHeight="1">
      <c r="C201" s="504"/>
      <c r="D201" s="80" t="s">
        <v>115</v>
      </c>
      <c r="E201" s="239">
        <v>5</v>
      </c>
      <c r="F201" s="239">
        <v>23</v>
      </c>
      <c r="G201" s="239">
        <v>40</v>
      </c>
      <c r="H201" s="239">
        <v>50</v>
      </c>
      <c r="I201" s="239">
        <v>60</v>
      </c>
    </row>
    <row r="202" spans="3:9" ht="30.75" customHeight="1">
      <c r="C202" s="199" t="s">
        <v>116</v>
      </c>
      <c r="D202" s="80" t="s">
        <v>117</v>
      </c>
      <c r="E202" s="239">
        <v>4</v>
      </c>
      <c r="F202" s="239">
        <v>16</v>
      </c>
      <c r="G202" s="239">
        <v>29</v>
      </c>
      <c r="H202" s="239">
        <v>34</v>
      </c>
      <c r="I202" s="239">
        <v>39</v>
      </c>
    </row>
    <row r="203" spans="3:9" ht="30.75" customHeight="1">
      <c r="C203" s="502" t="s">
        <v>98</v>
      </c>
      <c r="D203" s="80" t="s">
        <v>118</v>
      </c>
      <c r="E203" s="239">
        <v>2</v>
      </c>
      <c r="F203" s="239">
        <v>11</v>
      </c>
      <c r="G203" s="239">
        <v>19</v>
      </c>
      <c r="H203" s="239">
        <v>23</v>
      </c>
      <c r="I203" s="239">
        <v>26</v>
      </c>
    </row>
    <row r="204" spans="3:9" ht="30.75" customHeight="1">
      <c r="C204" s="504"/>
      <c r="D204" s="80" t="s">
        <v>119</v>
      </c>
      <c r="E204" s="239">
        <v>2</v>
      </c>
      <c r="F204" s="239">
        <v>7</v>
      </c>
      <c r="G204" s="239">
        <v>12</v>
      </c>
      <c r="H204" s="239">
        <v>14</v>
      </c>
      <c r="I204" s="239">
        <v>15</v>
      </c>
    </row>
    <row r="205" spans="3:9" ht="30.75" customHeight="1">
      <c r="C205" s="112"/>
      <c r="D205" s="112"/>
      <c r="E205" s="112"/>
      <c r="F205" s="112"/>
      <c r="G205" s="80"/>
      <c r="H205" s="121"/>
      <c r="I205" s="130"/>
    </row>
    <row r="206" spans="3:9" ht="25" customHeight="1">
      <c r="C206" s="112"/>
      <c r="D206" s="505" t="s">
        <v>1013</v>
      </c>
      <c r="E206" s="505"/>
      <c r="F206" s="505"/>
      <c r="G206" s="505"/>
      <c r="H206" s="505"/>
      <c r="I206" s="505"/>
    </row>
    <row r="207" spans="3:9" ht="25" customHeight="1">
      <c r="C207" s="112"/>
      <c r="D207" s="505" t="s">
        <v>1148</v>
      </c>
      <c r="E207" s="505"/>
      <c r="F207" s="505"/>
      <c r="G207" s="505"/>
      <c r="H207" s="505"/>
      <c r="I207" s="505"/>
    </row>
    <row r="208" spans="3:9" ht="25" customHeight="1">
      <c r="C208" s="112"/>
      <c r="D208" s="506" t="s">
        <v>66</v>
      </c>
      <c r="E208" s="506"/>
      <c r="F208" s="506"/>
      <c r="G208" s="506"/>
      <c r="H208" s="506"/>
      <c r="I208" s="506"/>
    </row>
    <row r="209" spans="2:10" ht="25" customHeight="1">
      <c r="C209" s="112"/>
      <c r="D209" s="506" t="s">
        <v>31</v>
      </c>
      <c r="E209" s="506"/>
      <c r="F209" s="506"/>
      <c r="G209" s="506"/>
      <c r="H209" s="506"/>
      <c r="I209" s="506"/>
    </row>
    <row r="210" spans="2:10" ht="36.75" customHeight="1">
      <c r="C210" s="112"/>
      <c r="D210" s="238"/>
      <c r="E210" s="238"/>
      <c r="F210" s="238"/>
      <c r="G210" s="238"/>
      <c r="H210" s="238"/>
      <c r="I210" s="238"/>
    </row>
    <row r="211" spans="2:10" ht="50" customHeight="1">
      <c r="C211" s="430" t="s">
        <v>1147</v>
      </c>
      <c r="D211" s="430"/>
      <c r="E211" s="430"/>
      <c r="F211" s="430"/>
      <c r="G211" s="430"/>
      <c r="H211" s="238"/>
      <c r="I211" s="238"/>
    </row>
    <row r="212" spans="2:10" ht="30" customHeight="1">
      <c r="C212" s="288"/>
      <c r="D212" s="288"/>
      <c r="E212" s="288"/>
      <c r="F212" s="288"/>
      <c r="G212" s="288"/>
      <c r="H212" s="313"/>
      <c r="I212" s="313"/>
    </row>
    <row r="213" spans="2:10" ht="36.75" customHeight="1">
      <c r="C213" s="437" t="s">
        <v>130</v>
      </c>
      <c r="D213" s="437"/>
      <c r="E213" s="437"/>
      <c r="F213" s="437"/>
      <c r="G213" s="437"/>
      <c r="H213" s="437"/>
      <c r="I213" s="437"/>
    </row>
    <row r="214" spans="2:10" ht="36.75" customHeight="1">
      <c r="C214" s="437" t="s">
        <v>177</v>
      </c>
      <c r="D214" s="437"/>
      <c r="E214" s="437"/>
      <c r="F214" s="437"/>
      <c r="G214" s="437"/>
      <c r="H214" s="437"/>
      <c r="I214" s="437"/>
    </row>
    <row r="215" spans="2:10" ht="36.75" customHeight="1">
      <c r="C215" s="437" t="s">
        <v>278</v>
      </c>
      <c r="D215" s="437"/>
      <c r="E215" s="437"/>
      <c r="F215" s="437"/>
      <c r="G215" s="437"/>
      <c r="H215" s="437"/>
      <c r="I215" s="437"/>
    </row>
    <row r="216" spans="2:10" ht="36.75" customHeight="1">
      <c r="C216" s="112"/>
      <c r="D216" s="238"/>
      <c r="E216" s="238"/>
      <c r="F216" s="238"/>
      <c r="G216" s="238"/>
      <c r="H216" s="238"/>
      <c r="I216" s="238"/>
    </row>
    <row r="217" spans="2:10" ht="37.5" customHeight="1">
      <c r="C217" s="512" t="s">
        <v>279</v>
      </c>
      <c r="D217" s="512"/>
      <c r="E217" s="512"/>
      <c r="F217" s="512"/>
      <c r="G217" s="512"/>
      <c r="H217" s="512"/>
      <c r="I217" s="512"/>
    </row>
    <row r="218" spans="2:10" ht="30" customHeight="1">
      <c r="C218" s="112"/>
      <c r="D218" s="112"/>
      <c r="E218" s="112"/>
      <c r="F218" s="112"/>
      <c r="G218" s="112"/>
      <c r="H218" s="112"/>
      <c r="I218" s="112"/>
    </row>
    <row r="219" spans="2:10" ht="58.5" customHeight="1">
      <c r="C219" s="437" t="s">
        <v>280</v>
      </c>
      <c r="D219" s="437"/>
      <c r="E219" s="437"/>
      <c r="F219" s="437"/>
      <c r="G219" s="437"/>
      <c r="H219" s="437"/>
      <c r="I219" s="437"/>
    </row>
    <row r="220" spans="2:10" ht="29" customHeight="1">
      <c r="C220" s="112"/>
      <c r="D220" s="238"/>
      <c r="E220" s="238"/>
      <c r="F220" s="238"/>
      <c r="G220" s="238"/>
      <c r="H220" s="238"/>
      <c r="I220" s="238"/>
    </row>
    <row r="221" spans="2:10" s="59" customFormat="1" ht="30.75" customHeight="1">
      <c r="C221" s="343" t="s">
        <v>1118</v>
      </c>
      <c r="D221" s="494"/>
      <c r="E221" s="494"/>
      <c r="F221" s="41"/>
      <c r="H221" s="342"/>
      <c r="I221" s="298" t="s">
        <v>1119</v>
      </c>
    </row>
    <row r="222" spans="2:10" s="59" customFormat="1" ht="30.75" customHeight="1">
      <c r="B222" s="41"/>
      <c r="C222" s="41"/>
      <c r="D222" s="41"/>
      <c r="E222" s="41"/>
      <c r="F222" s="41"/>
      <c r="G222" s="41"/>
      <c r="H222" s="41"/>
      <c r="I222" s="41"/>
    </row>
    <row r="223" spans="2:10" s="59" customFormat="1" ht="50" customHeight="1">
      <c r="C223" s="421" t="s">
        <v>830</v>
      </c>
      <c r="D223" s="421"/>
      <c r="E223" s="421"/>
      <c r="F223" s="421"/>
      <c r="G223" s="421"/>
      <c r="H223" s="421"/>
      <c r="I223" s="421"/>
    </row>
    <row r="224" spans="2:10" ht="30.75" customHeight="1">
      <c r="C224" s="112"/>
      <c r="D224" s="112"/>
      <c r="E224" s="112"/>
      <c r="F224" s="112"/>
      <c r="G224" s="112"/>
      <c r="H224" s="6"/>
      <c r="I224" s="6"/>
      <c r="J224" s="6"/>
    </row>
    <row r="225" spans="3:10" ht="50" customHeight="1">
      <c r="C225" s="112"/>
      <c r="D225" s="112"/>
      <c r="E225" s="112"/>
      <c r="F225" s="112"/>
      <c r="G225" s="112"/>
      <c r="H225" s="6"/>
      <c r="I225" s="6"/>
      <c r="J225" s="6"/>
    </row>
    <row r="226" spans="3:10" ht="30.75" customHeight="1">
      <c r="C226" s="112"/>
      <c r="D226" s="112"/>
      <c r="E226" s="112"/>
      <c r="F226" s="112"/>
      <c r="G226" s="112"/>
      <c r="H226" s="6"/>
      <c r="I226" s="6"/>
      <c r="J226" s="6"/>
    </row>
    <row r="227" spans="3:10" ht="30.75" customHeight="1">
      <c r="C227" s="112"/>
      <c r="D227" s="112"/>
      <c r="E227" s="112"/>
      <c r="F227" s="112"/>
      <c r="G227" s="112"/>
      <c r="H227" s="6"/>
      <c r="I227" s="6"/>
      <c r="J227" s="6"/>
    </row>
    <row r="228" spans="3:10" ht="30.75" customHeight="1">
      <c r="C228" s="112"/>
      <c r="D228" s="112"/>
      <c r="E228" s="112"/>
      <c r="F228" s="112"/>
      <c r="G228" s="112"/>
      <c r="H228" s="6"/>
      <c r="I228" s="6"/>
      <c r="J228" s="6"/>
    </row>
    <row r="229" spans="3:10" ht="30.75" customHeight="1">
      <c r="C229" s="112"/>
      <c r="D229" s="112"/>
      <c r="E229" s="112"/>
      <c r="F229" s="112"/>
      <c r="G229" s="112"/>
      <c r="H229" s="6"/>
      <c r="I229" s="6"/>
      <c r="J229" s="6"/>
    </row>
    <row r="230" spans="3:10" ht="30.75" customHeight="1">
      <c r="C230" s="112"/>
      <c r="D230" s="112"/>
      <c r="E230" s="112"/>
      <c r="F230" s="112"/>
      <c r="G230" s="112"/>
      <c r="H230" s="6"/>
      <c r="I230" s="6"/>
      <c r="J230" s="6"/>
    </row>
    <row r="231" spans="3:10" ht="30.75" customHeight="1">
      <c r="C231" s="112"/>
      <c r="D231" s="112"/>
      <c r="E231" s="112"/>
      <c r="F231" s="112"/>
      <c r="G231" s="112"/>
      <c r="H231" s="6"/>
      <c r="I231" s="6"/>
      <c r="J231" s="6"/>
    </row>
    <row r="232" spans="3:10" ht="30.75" customHeight="1">
      <c r="C232" s="112"/>
      <c r="D232" s="112"/>
      <c r="E232" s="112"/>
      <c r="F232" s="112"/>
      <c r="G232" s="112"/>
      <c r="H232" s="6"/>
      <c r="I232" s="6"/>
      <c r="J232" s="6"/>
    </row>
    <row r="233" spans="3:10" ht="30.75" customHeight="1">
      <c r="C233" s="112"/>
      <c r="D233" s="112"/>
      <c r="E233" s="112"/>
      <c r="F233" s="112"/>
      <c r="G233" s="112"/>
      <c r="H233" s="6"/>
      <c r="I233" s="6"/>
      <c r="J233" s="6"/>
    </row>
    <row r="234" spans="3:10" ht="30.75" customHeight="1">
      <c r="C234" s="112"/>
      <c r="D234" s="112"/>
      <c r="E234" s="112"/>
      <c r="F234" s="112"/>
      <c r="G234" s="112"/>
      <c r="H234" s="6"/>
      <c r="I234" s="6"/>
      <c r="J234" s="6"/>
    </row>
    <row r="235" spans="3:10" ht="30.75" customHeight="1">
      <c r="C235" s="112"/>
      <c r="D235" s="112"/>
      <c r="E235" s="112"/>
      <c r="F235" s="112"/>
      <c r="G235" s="112"/>
      <c r="H235" s="6"/>
      <c r="I235" s="6"/>
      <c r="J235" s="6"/>
    </row>
    <row r="236" spans="3:10" ht="30.75" customHeight="1">
      <c r="C236" s="112"/>
      <c r="D236" s="112"/>
      <c r="E236" s="112"/>
      <c r="F236" s="112"/>
      <c r="G236" s="112"/>
      <c r="H236" s="6"/>
      <c r="I236" s="6"/>
      <c r="J236" s="6"/>
    </row>
    <row r="237" spans="3:10" ht="30.75" customHeight="1">
      <c r="C237" s="112"/>
      <c r="D237" s="112"/>
      <c r="E237" s="112"/>
      <c r="F237" s="112"/>
      <c r="G237" s="112"/>
      <c r="H237" s="6"/>
      <c r="I237" s="6"/>
      <c r="J237" s="6"/>
    </row>
    <row r="238" spans="3:10" ht="30.75" customHeight="1">
      <c r="C238" s="112"/>
      <c r="D238" s="112"/>
      <c r="E238" s="112"/>
      <c r="F238" s="112"/>
      <c r="G238" s="112"/>
      <c r="H238" s="6"/>
      <c r="I238" s="6"/>
      <c r="J238" s="6"/>
    </row>
    <row r="239" spans="3:10" ht="30.75" customHeight="1">
      <c r="C239" s="112"/>
      <c r="D239" s="112"/>
      <c r="E239" s="112"/>
      <c r="F239" s="112"/>
      <c r="G239" s="112"/>
      <c r="H239" s="6"/>
      <c r="I239" s="6"/>
      <c r="J239" s="6"/>
    </row>
    <row r="240" spans="3:10" ht="30.75" customHeight="1">
      <c r="C240" s="112"/>
      <c r="D240" s="112"/>
      <c r="E240" s="112"/>
      <c r="F240" s="112"/>
      <c r="G240" s="112"/>
      <c r="H240" s="6"/>
      <c r="I240" s="6"/>
      <c r="J240" s="6"/>
    </row>
    <row r="241" spans="3:10" ht="30.75" customHeight="1">
      <c r="C241" s="112"/>
      <c r="D241" s="112"/>
      <c r="E241" s="112"/>
      <c r="F241" s="112"/>
      <c r="G241" s="112"/>
      <c r="H241" s="6"/>
      <c r="I241" s="6"/>
      <c r="J241" s="6"/>
    </row>
    <row r="242" spans="3:10" ht="30.75" customHeight="1">
      <c r="C242" s="112"/>
      <c r="D242" s="112"/>
      <c r="E242" s="112"/>
      <c r="F242" s="112"/>
      <c r="G242" s="112"/>
      <c r="H242" s="6"/>
      <c r="I242" s="6"/>
      <c r="J242" s="6"/>
    </row>
    <row r="243" spans="3:10" ht="30.75" customHeight="1">
      <c r="C243" s="112"/>
      <c r="D243" s="112"/>
      <c r="E243" s="112"/>
      <c r="F243" s="112"/>
      <c r="G243" s="112"/>
      <c r="H243" s="6"/>
      <c r="I243" s="6"/>
      <c r="J243" s="6"/>
    </row>
    <row r="244" spans="3:10" ht="30.75" customHeight="1">
      <c r="C244" s="112"/>
      <c r="D244" s="112"/>
      <c r="E244" s="112"/>
      <c r="F244" s="112"/>
      <c r="G244" s="112"/>
      <c r="H244" s="6"/>
      <c r="I244" s="6"/>
      <c r="J244" s="6"/>
    </row>
    <row r="245" spans="3:10" ht="30.75" customHeight="1">
      <c r="C245" s="112"/>
      <c r="D245" s="112"/>
      <c r="E245" s="112"/>
      <c r="F245" s="112"/>
      <c r="G245" s="112"/>
      <c r="H245" s="6"/>
      <c r="I245" s="6"/>
      <c r="J245" s="6"/>
    </row>
    <row r="246" spans="3:10" ht="30.75" customHeight="1">
      <c r="C246" s="112"/>
      <c r="D246" s="112"/>
      <c r="E246" s="112"/>
      <c r="F246" s="112"/>
      <c r="G246" s="112"/>
      <c r="H246" s="6"/>
      <c r="I246" s="6"/>
      <c r="J246" s="6"/>
    </row>
    <row r="247" spans="3:10" ht="30.75" customHeight="1">
      <c r="C247" s="112"/>
      <c r="D247" s="112"/>
      <c r="E247" s="112"/>
      <c r="F247" s="112"/>
      <c r="G247" s="112"/>
      <c r="H247" s="6"/>
      <c r="I247" s="6"/>
      <c r="J247" s="6"/>
    </row>
    <row r="248" spans="3:10" ht="30.75" customHeight="1">
      <c r="C248" s="112"/>
      <c r="D248" s="112"/>
      <c r="E248" s="112"/>
      <c r="F248" s="112"/>
      <c r="G248" s="112"/>
      <c r="H248" s="6"/>
      <c r="I248" s="6"/>
      <c r="J248" s="6"/>
    </row>
    <row r="249" spans="3:10" ht="30.75" customHeight="1">
      <c r="C249" s="6"/>
      <c r="D249" s="6"/>
      <c r="E249" s="6"/>
      <c r="F249" s="6"/>
      <c r="G249" s="6"/>
      <c r="H249" s="6"/>
      <c r="I249" s="6"/>
      <c r="J249" s="6"/>
    </row>
    <row r="250" spans="3:10" ht="30.75" customHeight="1">
      <c r="C250" s="6"/>
      <c r="D250" s="6"/>
      <c r="E250" s="6"/>
      <c r="F250" s="6"/>
      <c r="G250" s="6"/>
      <c r="H250" s="6"/>
      <c r="I250" s="6"/>
      <c r="J250" s="6"/>
    </row>
  </sheetData>
  <mergeCells count="82">
    <mergeCell ref="C215:I215"/>
    <mergeCell ref="C217:I217"/>
    <mergeCell ref="C219:I219"/>
    <mergeCell ref="C223:I223"/>
    <mergeCell ref="D221:E221"/>
    <mergeCell ref="B68:B82"/>
    <mergeCell ref="C108:I108"/>
    <mergeCell ref="C110:I110"/>
    <mergeCell ref="C193:G193"/>
    <mergeCell ref="C214:I214"/>
    <mergeCell ref="D26:M26"/>
    <mergeCell ref="D27:M27"/>
    <mergeCell ref="D28:M28"/>
    <mergeCell ref="D29:M29"/>
    <mergeCell ref="C184:F184"/>
    <mergeCell ref="L2:M2"/>
    <mergeCell ref="C5:M5"/>
    <mergeCell ref="C8:C9"/>
    <mergeCell ref="D8:D9"/>
    <mergeCell ref="E8:E9"/>
    <mergeCell ref="F8:F9"/>
    <mergeCell ref="G8:G9"/>
    <mergeCell ref="H8:H9"/>
    <mergeCell ref="I8:I9"/>
    <mergeCell ref="J8:M8"/>
    <mergeCell ref="D30:M30"/>
    <mergeCell ref="D32:M32"/>
    <mergeCell ref="C34:M34"/>
    <mergeCell ref="C37:C38"/>
    <mergeCell ref="D37:D38"/>
    <mergeCell ref="L37:M37"/>
    <mergeCell ref="D53:M53"/>
    <mergeCell ref="D54:M54"/>
    <mergeCell ref="D55:M55"/>
    <mergeCell ref="D56:M56"/>
    <mergeCell ref="D57:M57"/>
    <mergeCell ref="D58:M58"/>
    <mergeCell ref="D60:M60"/>
    <mergeCell ref="D61:M61"/>
    <mergeCell ref="D62:M62"/>
    <mergeCell ref="D63:M63"/>
    <mergeCell ref="C64:H64"/>
    <mergeCell ref="H113:H114"/>
    <mergeCell ref="I113:I114"/>
    <mergeCell ref="J113:J114"/>
    <mergeCell ref="K113:K114"/>
    <mergeCell ref="C66:C67"/>
    <mergeCell ref="D66:F66"/>
    <mergeCell ref="G66:H66"/>
    <mergeCell ref="C86:C87"/>
    <mergeCell ref="D86:D87"/>
    <mergeCell ref="E86:E87"/>
    <mergeCell ref="F86:F87"/>
    <mergeCell ref="G86:G87"/>
    <mergeCell ref="C213:I213"/>
    <mergeCell ref="E135:N135"/>
    <mergeCell ref="D136:F136"/>
    <mergeCell ref="D138:F138"/>
    <mergeCell ref="D140:F140"/>
    <mergeCell ref="C181:F181"/>
    <mergeCell ref="C198:C201"/>
    <mergeCell ref="C203:C204"/>
    <mergeCell ref="D206:I206"/>
    <mergeCell ref="D207:I207"/>
    <mergeCell ref="D208:I208"/>
    <mergeCell ref="D209:I209"/>
    <mergeCell ref="C195:G195"/>
    <mergeCell ref="C211:G211"/>
    <mergeCell ref="M113:M114"/>
    <mergeCell ref="N113:N114"/>
    <mergeCell ref="C142:G142"/>
    <mergeCell ref="C143:C144"/>
    <mergeCell ref="D143:D144"/>
    <mergeCell ref="E143:E144"/>
    <mergeCell ref="F143:F144"/>
    <mergeCell ref="G143:G144"/>
    <mergeCell ref="L113:L114"/>
    <mergeCell ref="D113:D114"/>
    <mergeCell ref="E113:E114"/>
    <mergeCell ref="F113:F114"/>
    <mergeCell ref="C113:C114"/>
    <mergeCell ref="G113:G114"/>
  </mergeCells>
  <phoneticPr fontId="75" type="noConversion"/>
  <hyperlinks>
    <hyperlink ref="I192" location="'tarifas tp publico'!A1" display="Siguiente   "/>
    <hyperlink ref="C223" location="'lista de datos'!A1" display="Volver al índice"/>
    <hyperlink ref="I221" location="infraestructura!A1" display="Siguiente   "/>
    <hyperlink ref="H221" location="infraestructura!A1" display="infraestructura!A1"/>
    <hyperlink ref="C221" location="'datos generales'!A1" display=" Atrás "/>
    <hyperlink ref="C223:H223" location="'lista de datos '!A1" display="Volver al índice"/>
    <hyperlink ref="C221" location="'gestión del tránsito '!A1" display="  Atrás "/>
    <hyperlink ref="G221:H221" location="'tarifas tp publico '!A1" display="Siguiente   "/>
  </hyperlinks>
  <pageMargins left="0.19" right="0.4" top="1.96" bottom="0.98" header="0.49" footer="0.49"/>
  <pageSetup scale="25" fitToHeight="5" pageOrder="overThenDown" orientation="landscape" horizontalDpi="4294967292" verticalDpi="4294967292"/>
  <headerFooter>
    <oddHeader>&amp;L&amp;K000000&amp;G&amp;R&amp;"Roboto Medium,Normal"&amp;11&amp;K155E89Observatorio de Movilidad Urbana</oddHeader>
  </headerFooter>
  <rowBreaks count="3" manualBreakCount="3">
    <brk id="33" min="1" max="13" man="1"/>
    <brk id="64" min="1" max="13" man="1"/>
    <brk id="85" min="1" max="13" man="1"/>
  </rowBreaks>
  <drawing r:id="rId1"/>
  <legacyDrawingHF r:id="rId2"/>
  <extLst>
    <ext xmlns:mx="http://schemas.microsoft.com/office/mac/excel/2008/main" uri="{64002731-A6B0-56B0-2670-7721B7C09600}">
      <mx:PLV Mode="0" OnePage="0" WScale="34"/>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15</vt:i4>
      </vt:variant>
    </vt:vector>
  </HeadingPairs>
  <TitlesOfParts>
    <vt:vector size="15" baseType="lpstr">
      <vt:lpstr>introducción  </vt:lpstr>
      <vt:lpstr>lista de datos </vt:lpstr>
      <vt:lpstr>datos generales </vt:lpstr>
      <vt:lpstr>socioeconómicos </vt:lpstr>
      <vt:lpstr>infraestructura </vt:lpstr>
      <vt:lpstr>flota de vehículos</vt:lpstr>
      <vt:lpstr>movilidad </vt:lpstr>
      <vt:lpstr>gestión del tránsito </vt:lpstr>
      <vt:lpstr>oferta tp publico </vt:lpstr>
      <vt:lpstr>tarifas tp publico </vt:lpstr>
      <vt:lpstr>energía </vt:lpstr>
      <vt:lpstr>contaminación</vt:lpstr>
      <vt:lpstr>accidentes </vt:lpstr>
      <vt:lpstr>impuestos-costos </vt:lpstr>
      <vt:lpstr>patrimonio </vt:lpstr>
    </vt:vector>
  </TitlesOfParts>
  <Company>ANTP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antp-eduardo</dc:creator>
  <cp:lastModifiedBy>vivi Mora</cp:lastModifiedBy>
  <cp:lastPrinted>2015-06-18T03:51:45Z</cp:lastPrinted>
  <dcterms:created xsi:type="dcterms:W3CDTF">2007-07-17T14:52:22Z</dcterms:created>
  <dcterms:modified xsi:type="dcterms:W3CDTF">2015-06-18T03:51:47Z</dcterms:modified>
</cp:coreProperties>
</file>